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kawarasakiaya/Desktop/市場規模算出/"/>
    </mc:Choice>
  </mc:AlternateContent>
  <xr:revisionPtr revIDLastSave="0" documentId="13_ncr:1_{2B8B05D3-63CB-7A41-BBC6-68375842F573}" xr6:coauthVersionLast="47" xr6:coauthVersionMax="47" xr10:uidLastSave="{00000000-0000-0000-0000-000000000000}"/>
  <bookViews>
    <workbookView xWindow="-20" yWindow="740" windowWidth="29400" windowHeight="18380" xr2:uid="{00000000-000D-0000-FFFF-FFFF00000000}"/>
  </bookViews>
  <sheets>
    <sheet name="企業規模別シミュレーションシート" sheetId="1" r:id="rId1"/>
    <sheet name="【製造業】企業規模別シミュレーションシート" sheetId="2" r:id="rId2"/>
    <sheet name="業種別シミュレーションシート" sheetId="3" r:id="rId3"/>
    <sheet name="データマスタ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J63" i="4"/>
  <c r="J62" i="4"/>
  <c r="I63" i="4"/>
  <c r="I62" i="4"/>
  <c r="H63" i="4"/>
  <c r="H62" i="4"/>
  <c r="J48" i="4"/>
  <c r="J47" i="4"/>
  <c r="I48" i="4"/>
  <c r="I47" i="4"/>
  <c r="H48" i="4"/>
  <c r="H47" i="4"/>
  <c r="J64" i="4"/>
  <c r="I64" i="4"/>
  <c r="H64" i="4"/>
  <c r="H49" i="4"/>
  <c r="J46" i="4"/>
  <c r="E39" i="3"/>
  <c r="E47" i="3" s="1"/>
  <c r="E48" i="3" s="1"/>
  <c r="F39" i="3"/>
  <c r="F47" i="3" s="1"/>
  <c r="F48" i="3" s="1"/>
  <c r="E39" i="2"/>
  <c r="E47" i="1"/>
  <c r="E48" i="1" s="1"/>
  <c r="J65" i="4"/>
  <c r="I65" i="4"/>
  <c r="H65" i="4"/>
  <c r="J61" i="4"/>
  <c r="I61" i="4"/>
  <c r="H61" i="4"/>
  <c r="J60" i="4"/>
  <c r="I60" i="4"/>
  <c r="H60" i="4"/>
  <c r="J59" i="4"/>
  <c r="I59" i="4"/>
  <c r="H59" i="4"/>
  <c r="J58" i="4"/>
  <c r="I58" i="4"/>
  <c r="H58" i="4"/>
  <c r="J57" i="4"/>
  <c r="I57" i="4"/>
  <c r="H57" i="4"/>
  <c r="J56" i="4"/>
  <c r="I56" i="4"/>
  <c r="H56" i="4"/>
  <c r="J55" i="4"/>
  <c r="I55" i="4"/>
  <c r="H55" i="4"/>
  <c r="J50" i="4"/>
  <c r="I50" i="4"/>
  <c r="H50" i="4"/>
  <c r="J49" i="4"/>
  <c r="I49" i="4"/>
  <c r="I46" i="4"/>
  <c r="H46" i="4"/>
  <c r="J45" i="4"/>
  <c r="I45" i="4"/>
  <c r="H45" i="4"/>
  <c r="J44" i="4"/>
  <c r="I44" i="4"/>
  <c r="H44" i="4"/>
  <c r="J43" i="4"/>
  <c r="I43" i="4"/>
  <c r="H43" i="4"/>
  <c r="J42" i="4"/>
  <c r="I42" i="4"/>
  <c r="H42" i="4"/>
  <c r="J41" i="4"/>
  <c r="I41" i="4"/>
  <c r="H41" i="4"/>
  <c r="J40" i="4"/>
  <c r="I40" i="4"/>
  <c r="H40" i="4"/>
  <c r="E43" i="3"/>
  <c r="E46" i="3" s="1"/>
  <c r="G41" i="3"/>
  <c r="G42" i="3" s="1"/>
  <c r="F41" i="3"/>
  <c r="F42" i="3" s="1"/>
  <c r="E41" i="3"/>
  <c r="E42" i="3" s="1"/>
  <c r="G39" i="3"/>
  <c r="G47" i="3" s="1"/>
  <c r="G48" i="3" s="1"/>
  <c r="G29" i="3"/>
  <c r="G30" i="3" s="1"/>
  <c r="F29" i="3"/>
  <c r="F30" i="3" s="1"/>
  <c r="E29" i="3"/>
  <c r="E30" i="3" s="1"/>
  <c r="G25" i="3"/>
  <c r="G31" i="3" s="1"/>
  <c r="F25" i="3"/>
  <c r="F28" i="3" s="1"/>
  <c r="E25" i="3"/>
  <c r="E28" i="3" s="1"/>
  <c r="G24" i="3"/>
  <c r="F24" i="3"/>
  <c r="E24" i="3"/>
  <c r="E47" i="2"/>
  <c r="E48" i="2" s="1"/>
  <c r="E43" i="2"/>
  <c r="E46" i="2" s="1"/>
  <c r="F42" i="2"/>
  <c r="G41" i="2"/>
  <c r="G42" i="2" s="1"/>
  <c r="F41" i="2"/>
  <c r="E41" i="2"/>
  <c r="E42" i="2" s="1"/>
  <c r="G39" i="2"/>
  <c r="G47" i="2" s="1"/>
  <c r="G48" i="2" s="1"/>
  <c r="F39" i="2"/>
  <c r="F47" i="2" s="1"/>
  <c r="F48" i="2" s="1"/>
  <c r="G29" i="2"/>
  <c r="G30" i="2" s="1"/>
  <c r="F29" i="2"/>
  <c r="F30" i="2" s="1"/>
  <c r="E29" i="2"/>
  <c r="E30" i="2" s="1"/>
  <c r="G25" i="2"/>
  <c r="G28" i="2" s="1"/>
  <c r="F25" i="2"/>
  <c r="F31" i="2" s="1"/>
  <c r="E25" i="2"/>
  <c r="E28" i="2" s="1"/>
  <c r="E32" i="2" s="1"/>
  <c r="G24" i="2"/>
  <c r="F24" i="2"/>
  <c r="E24" i="2"/>
  <c r="F47" i="1"/>
  <c r="F48" i="1" s="1"/>
  <c r="F43" i="1"/>
  <c r="F49" i="1" s="1"/>
  <c r="F42" i="1"/>
  <c r="E42" i="1"/>
  <c r="G41" i="1"/>
  <c r="G42" i="1" s="1"/>
  <c r="F41" i="1"/>
  <c r="E41" i="1"/>
  <c r="G39" i="1"/>
  <c r="G47" i="1" s="1"/>
  <c r="G48" i="1" s="1"/>
  <c r="F39" i="1"/>
  <c r="G29" i="1"/>
  <c r="G30" i="1" s="1"/>
  <c r="F29" i="1"/>
  <c r="F30" i="1" s="1"/>
  <c r="E29" i="1"/>
  <c r="G25" i="1"/>
  <c r="G28" i="1" s="1"/>
  <c r="F25" i="1"/>
  <c r="F31" i="1" s="1"/>
  <c r="E25" i="1"/>
  <c r="G24" i="1"/>
  <c r="F24" i="1"/>
  <c r="E24" i="1"/>
  <c r="G31" i="2" l="1"/>
  <c r="H25" i="2"/>
  <c r="E31" i="2"/>
  <c r="F46" i="1"/>
  <c r="F50" i="1" s="1"/>
  <c r="F51" i="1" s="1"/>
  <c r="F28" i="1"/>
  <c r="F32" i="1" s="1"/>
  <c r="F33" i="1" s="1"/>
  <c r="G31" i="1"/>
  <c r="H29" i="2"/>
  <c r="H25" i="3"/>
  <c r="H25" i="1"/>
  <c r="E31" i="3"/>
  <c r="G28" i="3"/>
  <c r="G32" i="3" s="1"/>
  <c r="G33" i="3" s="1"/>
  <c r="H29" i="1"/>
  <c r="H31" i="2"/>
  <c r="H29" i="3"/>
  <c r="H30" i="3"/>
  <c r="F31" i="3"/>
  <c r="F43" i="3"/>
  <c r="F46" i="3" s="1"/>
  <c r="F50" i="3" s="1"/>
  <c r="F51" i="3" s="1"/>
  <c r="E43" i="1"/>
  <c r="E46" i="1" s="1"/>
  <c r="E50" i="1" s="1"/>
  <c r="H48" i="2"/>
  <c r="E33" i="2"/>
  <c r="E49" i="2"/>
  <c r="E50" i="2"/>
  <c r="H31" i="3"/>
  <c r="E49" i="3"/>
  <c r="E50" i="3"/>
  <c r="H48" i="3"/>
  <c r="H30" i="2"/>
  <c r="H47" i="1"/>
  <c r="H48" i="1"/>
  <c r="H47" i="2"/>
  <c r="F43" i="2"/>
  <c r="G32" i="1"/>
  <c r="G33" i="1" s="1"/>
  <c r="F28" i="2"/>
  <c r="H28" i="2" s="1"/>
  <c r="G43" i="2"/>
  <c r="G46" i="2" s="1"/>
  <c r="G50" i="2" s="1"/>
  <c r="G51" i="2" s="1"/>
  <c r="E32" i="3"/>
  <c r="G43" i="3"/>
  <c r="G46" i="3" s="1"/>
  <c r="G50" i="3" s="1"/>
  <c r="G51" i="3" s="1"/>
  <c r="E28" i="1"/>
  <c r="E30" i="1"/>
  <c r="H30" i="1" s="1"/>
  <c r="G43" i="1"/>
  <c r="G46" i="1" s="1"/>
  <c r="G50" i="1" s="1"/>
  <c r="G51" i="1" s="1"/>
  <c r="G32" i="2"/>
  <c r="G33" i="2" s="1"/>
  <c r="F32" i="3"/>
  <c r="F33" i="3" s="1"/>
  <c r="H47" i="3"/>
  <c r="E31" i="1"/>
  <c r="H43" i="2" l="1"/>
  <c r="H28" i="3"/>
  <c r="H31" i="1"/>
  <c r="G49" i="2"/>
  <c r="G49" i="3"/>
  <c r="F49" i="3"/>
  <c r="E49" i="1"/>
  <c r="H43" i="3"/>
  <c r="E33" i="3"/>
  <c r="H32" i="3"/>
  <c r="H46" i="3"/>
  <c r="F32" i="2"/>
  <c r="E51" i="2"/>
  <c r="E51" i="1"/>
  <c r="H50" i="1"/>
  <c r="H46" i="1"/>
  <c r="H28" i="1"/>
  <c r="E32" i="1"/>
  <c r="H43" i="1"/>
  <c r="E51" i="3"/>
  <c r="H50" i="3"/>
  <c r="G49" i="1"/>
  <c r="F46" i="2"/>
  <c r="F49" i="2"/>
  <c r="H49" i="2" s="1"/>
  <c r="H49" i="3"/>
  <c r="H49" i="1" l="1"/>
  <c r="E33" i="1"/>
  <c r="H32" i="1"/>
  <c r="F33" i="2"/>
  <c r="H32" i="2"/>
  <c r="F50" i="2"/>
  <c r="H46" i="2"/>
  <c r="F51" i="2" l="1"/>
  <c r="H5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6" authorId="0" shapeId="0" xr:uid="{00000000-0006-0000-0000-000001000000}">
      <text>
        <r>
          <rPr>
            <sz val="10"/>
            <color rgb="FF000000"/>
            <rFont val="Arial"/>
            <family val="2"/>
          </rPr>
          <t>この項目は、事業により変更します。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1</t>
        </r>
        <r>
          <rPr>
            <sz val="10"/>
            <color rgb="FF000000"/>
            <rFont val="Arial"/>
            <family val="2"/>
          </rPr>
          <t>：正社員への導入であれば、全従業員に対する正社員構成比率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2</t>
        </r>
        <r>
          <rPr>
            <sz val="10"/>
            <color rgb="FF000000"/>
            <rFont val="Arial"/>
            <family val="2"/>
          </rPr>
          <t>：営業職への導入であれば、営業職の構成比率</t>
        </r>
      </text>
    </comment>
    <comment ref="C44" authorId="0" shapeId="0" xr:uid="{00000000-0006-0000-0000-000002000000}">
      <text>
        <r>
          <rPr>
            <sz val="10"/>
            <color rgb="FF000000"/>
            <rFont val="Arial"/>
            <family val="2"/>
          </rPr>
          <t>この項目は、事業により変更します。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1</t>
        </r>
        <r>
          <rPr>
            <sz val="10"/>
            <color rgb="FF000000"/>
            <rFont val="Arial"/>
            <family val="2"/>
          </rPr>
          <t>：正社員への導入であれば、全従業員に対する正社員構成比率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2</t>
        </r>
        <r>
          <rPr>
            <sz val="10"/>
            <color rgb="FF000000"/>
            <rFont val="Arial"/>
            <family val="2"/>
          </rPr>
          <t>：営業職への導入であれば、営業職の構成比率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6" authorId="0" shapeId="0" xr:uid="{00000000-0006-0000-0100-000001000000}">
      <text>
        <r>
          <rPr>
            <sz val="10"/>
            <color rgb="FF000000"/>
            <rFont val="Arial"/>
            <family val="2"/>
          </rPr>
          <t>この項目は、事業により変更します。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1</t>
        </r>
        <r>
          <rPr>
            <sz val="10"/>
            <color rgb="FF000000"/>
            <rFont val="Arial"/>
            <family val="2"/>
          </rPr>
          <t>：正社員への導入であれば、全従業員に対する正社員構成比率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2</t>
        </r>
        <r>
          <rPr>
            <sz val="10"/>
            <color rgb="FF000000"/>
            <rFont val="Arial"/>
            <family val="2"/>
          </rPr>
          <t>：営業職への導入であれば、営業職の構成比率</t>
        </r>
      </text>
    </comment>
    <comment ref="C44" authorId="0" shapeId="0" xr:uid="{00000000-0006-0000-0100-000002000000}">
      <text>
        <r>
          <rPr>
            <sz val="10"/>
            <color rgb="FF000000"/>
            <rFont val="Arial"/>
            <family val="2"/>
            <scheme val="minor"/>
          </rPr>
          <t>この項目は、事業により変更します。
例1：正社員への導入であれば、全従業員に対する正社員構成比率
例2：営業職への導入であれば、営業職の構成比率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6" authorId="0" shapeId="0" xr:uid="{00000000-0006-0000-0200-000001000000}">
      <text>
        <r>
          <rPr>
            <sz val="10"/>
            <color rgb="FF000000"/>
            <rFont val="Arial"/>
            <family val="2"/>
          </rPr>
          <t>この項目は、事業により変更します。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1</t>
        </r>
        <r>
          <rPr>
            <sz val="10"/>
            <color rgb="FF000000"/>
            <rFont val="Arial"/>
            <family val="2"/>
          </rPr>
          <t>：正社員への導入であれば、全従業員に対する正社員構成比率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2</t>
        </r>
        <r>
          <rPr>
            <sz val="10"/>
            <color rgb="FF000000"/>
            <rFont val="Arial"/>
            <family val="2"/>
          </rPr>
          <t>：営業職への導入であれば、営業職の構成比率</t>
        </r>
      </text>
    </comment>
    <comment ref="C44" authorId="0" shapeId="0" xr:uid="{00000000-0006-0000-0200-000002000000}">
      <text>
        <r>
          <rPr>
            <sz val="10"/>
            <color rgb="FF000000"/>
            <rFont val="Arial"/>
            <family val="2"/>
          </rPr>
          <t>この項目は、事業により変更します。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1</t>
        </r>
        <r>
          <rPr>
            <sz val="10"/>
            <color rgb="FF000000"/>
            <rFont val="Arial"/>
            <family val="2"/>
          </rPr>
          <t>：正社員への導入であれば、全従業員に対する正社員構成比率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例</t>
        </r>
        <r>
          <rPr>
            <sz val="10"/>
            <color rgb="FF000000"/>
            <rFont val="Arial"/>
            <family val="2"/>
          </rPr>
          <t>2</t>
        </r>
        <r>
          <rPr>
            <sz val="10"/>
            <color rgb="FF000000"/>
            <rFont val="Arial"/>
            <family val="2"/>
          </rPr>
          <t>：営業職への導入であれば、営業職の構成比率</t>
        </r>
      </text>
    </comment>
  </commentList>
</comments>
</file>

<file path=xl/sharedStrings.xml><?xml version="1.0" encoding="utf-8"?>
<sst xmlns="http://schemas.openxmlformats.org/spreadsheetml/2006/main" count="387" uniqueCount="114">
  <si>
    <t>S A I R U</t>
  </si>
  <si>
    <t>市場規模の推定算出シート（ボトムアップアプローチ）</t>
  </si>
  <si>
    <t>・単価 × 数量を積み上げて、市場規模を算出する</t>
  </si>
  <si>
    <t>・積み上げで出すためイメージしやすく、実務で有用</t>
  </si>
  <si>
    <t>1. 小規模・中規模・大企業を従業員規模で定義する（E21:G21セル）</t>
  </si>
  <si>
    <t>2. 1の単価を決める（C23:G23セル）</t>
  </si>
  <si>
    <t>3. 4の導入対象となるユーザーを定義する（C26セル）</t>
  </si>
  <si>
    <t>4. 4,5の率を入力する（E26:G27セル）　※ 矢野経済研究所やITRなどの市場調査会社が公開している市場規模と、本シミュレーションシートの合計値を近づけると整合性が取りやすい</t>
  </si>
  <si>
    <t>5. 5年後の推計のために5の率を入力する（E45:G45セル）</t>
  </si>
  <si>
    <t>2023年実績</t>
  </si>
  <si>
    <t>〜299人</t>
  </si>
  <si>
    <t>300〜2,999人</t>
  </si>
  <si>
    <t>3,000人〜</t>
  </si>
  <si>
    <t>概要</t>
  </si>
  <si>
    <t>項目</t>
  </si>
  <si>
    <t>単位・備考</t>
  </si>
  <si>
    <t>小規模企業</t>
  </si>
  <si>
    <t>中規模企業</t>
  </si>
  <si>
    <t>大企業</t>
  </si>
  <si>
    <t>合計</t>
  </si>
  <si>
    <t>単価</t>
  </si>
  <si>
    <t>1. ユーザー単価（月）</t>
  </si>
  <si>
    <t>千円</t>
  </si>
  <si>
    <t>-</t>
  </si>
  <si>
    <t>2. ユーザー単価（年）</t>
  </si>
  <si>
    <t>数量</t>
  </si>
  <si>
    <t>3. 従業員数</t>
  </si>
  <si>
    <t>千人</t>
  </si>
  <si>
    <t>4. 正社員比率</t>
  </si>
  <si>
    <t>%</t>
  </si>
  <si>
    <t>5. 導入率</t>
  </si>
  <si>
    <t>6. 導入可能なユーザー数</t>
  </si>
  <si>
    <t>千人・3 × 4 × 5</t>
  </si>
  <si>
    <t>企業数</t>
  </si>
  <si>
    <t>7. 企業数</t>
  </si>
  <si>
    <t>社</t>
  </si>
  <si>
    <t>8. 導入可能な企業数</t>
  </si>
  <si>
    <t>社・5 × 7</t>
  </si>
  <si>
    <t>単価 x 数量</t>
  </si>
  <si>
    <t>9. 実現可能な最大の市場規模（TAM）</t>
  </si>
  <si>
    <t>億円・2 × 3 × 4</t>
  </si>
  <si>
    <t>10. 事業が獲得しうる最大の市場規模（SAM）</t>
  </si>
  <si>
    <t>億円・2 × 6</t>
  </si>
  <si>
    <t>11. 1社あたりの平均年間売上</t>
  </si>
  <si>
    <t>千円・10 ÷ 8</t>
  </si>
  <si>
    <t>2028年推計（5年後）</t>
  </si>
  <si>
    <t xml:space="preserve"> </t>
  </si>
  <si>
    <t>【製造業】企業規模別：市場規模のシミュレーションシート</t>
  </si>
  <si>
    <t>業種別：市場規模のシミュレーションシート</t>
  </si>
  <si>
    <t>1. 検討したい業種を定義する（E21:G21セル）</t>
  </si>
  <si>
    <t>農林漁業</t>
  </si>
  <si>
    <t>建設業</t>
  </si>
  <si>
    <t>運輸業，郵便業</t>
  </si>
  <si>
    <t>前提データ</t>
  </si>
  <si>
    <t>企業数・従業員数</t>
  </si>
  <si>
    <t>5年周期で更新</t>
  </si>
  <si>
    <t>企業数【企業】</t>
  </si>
  <si>
    <t>事業所数【事業所】</t>
  </si>
  <si>
    <t>常用雇用者数【人】</t>
  </si>
  <si>
    <t>出典：</t>
  </si>
  <si>
    <t>総数</t>
  </si>
  <si>
    <t xml:space="preserve">経済センサス‐活動調査 令和３年経済センサス‐活動調査 速報集計 企業等に関する集計         </t>
  </si>
  <si>
    <t>法人</t>
  </si>
  <si>
    <t>https://www.e-stat.go.jp/dbview?sid=0003449701</t>
  </si>
  <si>
    <t>　会社企業</t>
  </si>
  <si>
    <t>　会社以外の法人</t>
  </si>
  <si>
    <t>※上述URLで、業種別・地域別の企業数も算出できる</t>
  </si>
  <si>
    <t>個人</t>
  </si>
  <si>
    <t>※ 5年周期で更新</t>
  </si>
  <si>
    <t>※2021年6月調査より</t>
  </si>
  <si>
    <t>従業員数別の企業数</t>
  </si>
  <si>
    <t>【製造業】従業員数別の企業数</t>
  </si>
  <si>
    <t>0～4人</t>
  </si>
  <si>
    <t>5～9人</t>
  </si>
  <si>
    <t>10～19人</t>
  </si>
  <si>
    <t>20～29人</t>
  </si>
  <si>
    <t>30～49人</t>
  </si>
  <si>
    <t>50～99人</t>
  </si>
  <si>
    <t>100～299人</t>
  </si>
  <si>
    <t>300～999人</t>
  </si>
  <si>
    <t>業種別の企業数・従業員数</t>
  </si>
  <si>
    <t>企業規模テーブル</t>
  </si>
  <si>
    <t>全産業（S_公務を除く）</t>
  </si>
  <si>
    <t>〜99人</t>
  </si>
  <si>
    <t>非農林漁業（S_公務を除く）</t>
  </si>
  <si>
    <t>100〜299人</t>
  </si>
  <si>
    <t>鉱業，採石業，砂利採取業</t>
  </si>
  <si>
    <t>100〜999人</t>
  </si>
  <si>
    <t>300〜1,999人</t>
  </si>
  <si>
    <t>製造業</t>
  </si>
  <si>
    <t>電気・ガス・熱供給・水道業</t>
  </si>
  <si>
    <t>1,000〜2,999人</t>
  </si>
  <si>
    <t>情報通信業</t>
  </si>
  <si>
    <t>5,000人〜</t>
  </si>
  <si>
    <t>卸売業，小売業</t>
  </si>
  <si>
    <t>金融業，保険業</t>
  </si>
  <si>
    <t>不動産業，物品賃貸業</t>
  </si>
  <si>
    <t>【製造業】企業規模テーブル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</si>
  <si>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</si>
  <si>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</si>
  <si>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</si>
  <si>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</si>
  <si>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</si>
  <si>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</si>
  <si>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企業規模別：市場規模のシミュレーションシート</t>
    <phoneticPr fontId="14"/>
  </si>
  <si>
    <r>
      <t>1,000</t>
    </r>
    <r>
      <rPr>
        <sz val="10"/>
        <color rgb="FF1B224C"/>
        <rFont val="Arial"/>
        <family val="2"/>
        <scheme val="minor"/>
      </rPr>
      <t>～1,999人</t>
    </r>
    <phoneticPr fontId="14"/>
  </si>
  <si>
    <r>
      <t>2,000</t>
    </r>
    <r>
      <rPr>
        <sz val="10"/>
        <color rgb="FF1B224C"/>
        <rFont val="Arial"/>
        <family val="2"/>
        <scheme val="minor"/>
      </rPr>
      <t>～4,999人</t>
    </r>
    <phoneticPr fontId="14"/>
  </si>
  <si>
    <r>
      <t>5,000</t>
    </r>
    <r>
      <rPr>
        <sz val="10"/>
        <color rgb="FF1B224C"/>
        <rFont val="Arial"/>
        <family val="2"/>
        <scheme val="minor"/>
      </rPr>
      <t>人以上</t>
    </r>
    <phoneticPr fontId="14"/>
  </si>
  <si>
    <t>ボトムアップアプローチとは</t>
    <phoneticPr fontId="14"/>
  </si>
  <si>
    <t>使い方</t>
    <phoneticPr fontId="14"/>
  </si>
  <si>
    <t>サービス業（他に分類されないもの）</t>
    <phoneticPr fontId="14"/>
  </si>
  <si>
    <r>
      <t>1,000</t>
    </r>
    <r>
      <rPr>
        <sz val="10"/>
        <color rgb="FF1B224C"/>
        <rFont val="Arial"/>
        <family val="2"/>
      </rPr>
      <t>〜4,999人</t>
    </r>
    <phoneticPr fontId="14"/>
  </si>
  <si>
    <t>2,000人〜</t>
    <rPh sb="5" eb="6">
      <t xml:space="preserve">ニン </t>
    </rPh>
    <phoneticPr fontId="14"/>
  </si>
  <si>
    <t>1,000〜4,999人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</si>
</sst>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;[Red]\-#,##0.0"/>
  </numFmts>
  <fonts count="25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rgb="FF1B224C"/>
      <name val="Arial"/>
      <family val="2"/>
    </font>
    <font>
      <sz val="10"/>
      <color rgb="FF1B224C"/>
      <name val="Arial"/>
      <family val="2"/>
      <scheme val="minor"/>
    </font>
    <font>
      <b/>
      <sz val="14"/>
      <color rgb="FF1B224C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rgb="FF1B224C"/>
      <name val="Arial"/>
      <family val="2"/>
    </font>
    <font>
      <b/>
      <sz val="10"/>
      <color rgb="FF1B224C"/>
      <name val="Arial"/>
      <family val="2"/>
      <scheme val="minor"/>
    </font>
    <font>
      <sz val="10"/>
      <color rgb="FF1B224C"/>
      <name val="Arial"/>
      <family val="2"/>
      <scheme val="minor"/>
    </font>
    <font>
      <sz val="10"/>
      <color rgb="FF1B224C"/>
      <name val="Arial"/>
      <family val="2"/>
    </font>
    <font>
      <sz val="10"/>
      <color theme="1"/>
      <name val="Arial"/>
      <family val="2"/>
      <scheme val="minor"/>
    </font>
    <font>
      <sz val="14"/>
      <color rgb="FF1B224C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</font>
    <font>
      <sz val="6"/>
      <name val="Arial"/>
      <family val="3"/>
      <charset val="128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sz val="10"/>
      <color rgb="FF1B224C"/>
      <name val="Arial"/>
      <family val="2"/>
      <scheme val="minor"/>
    </font>
    <font>
      <b/>
      <sz val="20"/>
      <color rgb="FF1B224C"/>
      <name val="游ゴシック Regular"/>
      <family val="3"/>
      <charset val="128"/>
    </font>
    <font>
      <b/>
      <sz val="18"/>
      <color rgb="FF1B224C"/>
      <name val="游ゴシック Regular"/>
      <charset val="128"/>
    </font>
    <font>
      <b/>
      <sz val="10"/>
      <color rgb="FF1B224C"/>
      <name val="游ゴシック Regular"/>
      <charset val="128"/>
    </font>
    <font>
      <b/>
      <sz val="14"/>
      <color rgb="FF1B224C"/>
      <name val="游ゴシック Regular"/>
      <charset val="128"/>
    </font>
    <font>
      <b/>
      <sz val="20"/>
      <color rgb="FF1B224C"/>
      <name val="游ゴシック Regular"/>
      <charset val="128"/>
    </font>
    <font>
      <b/>
      <u/>
      <sz val="10"/>
      <color rgb="FF1B224C"/>
      <name val="游ゴシック Regular"/>
      <charset val="128"/>
    </font>
    <font>
      <sz val="10"/>
      <color rgb="FF1B224C"/>
      <name val="游ゴシック Regular"/>
      <charset val="128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EDEDED"/>
      </patternFill>
    </fill>
    <fill>
      <patternFill patternType="solid">
        <fgColor theme="0" tint="-4.9989318521683403E-2"/>
        <bgColor rgb="FFEAD1DC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EDEDED"/>
      </bottom>
      <diagonal/>
    </border>
    <border>
      <left/>
      <right/>
      <top style="thin">
        <color rgb="FFEDEDED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1" fillId="0" borderId="0" xfId="0" applyFont="1"/>
    <xf numFmtId="55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3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5" fillId="0" borderId="3" xfId="0" applyFont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3" fillId="2" borderId="0" xfId="0" applyFont="1" applyFill="1"/>
    <xf numFmtId="0" fontId="13" fillId="0" borderId="0" xfId="0" applyFont="1"/>
    <xf numFmtId="10" fontId="13" fillId="0" borderId="0" xfId="0" applyNumberFormat="1" applyFont="1"/>
    <xf numFmtId="0" fontId="18" fillId="0" borderId="1" xfId="0" applyFont="1" applyBorder="1"/>
    <xf numFmtId="0" fontId="19" fillId="0" borderId="2" xfId="0" applyFont="1" applyBorder="1"/>
    <xf numFmtId="0" fontId="20" fillId="0" borderId="0" xfId="0" applyFont="1"/>
    <xf numFmtId="0" fontId="21" fillId="0" borderId="0" xfId="0" applyFont="1"/>
    <xf numFmtId="0" fontId="22" fillId="0" borderId="1" xfId="0" applyFont="1" applyBorder="1"/>
    <xf numFmtId="0" fontId="20" fillId="2" borderId="0" xfId="0" applyFont="1" applyFill="1"/>
    <xf numFmtId="0" fontId="23" fillId="2" borderId="0" xfId="0" applyFont="1" applyFill="1"/>
    <xf numFmtId="0" fontId="24" fillId="0" borderId="0" xfId="0" applyFont="1"/>
    <xf numFmtId="0" fontId="3" fillId="0" borderId="1" xfId="0" applyFont="1" applyBorder="1"/>
    <xf numFmtId="0" fontId="8" fillId="3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3" fillId="0" borderId="4" xfId="0" applyFont="1" applyBorder="1"/>
    <xf numFmtId="176" fontId="3" fillId="3" borderId="4" xfId="0" applyNumberFormat="1" applyFont="1" applyFill="1" applyBorder="1"/>
    <xf numFmtId="0" fontId="3" fillId="0" borderId="4" xfId="0" applyFont="1" applyBorder="1" applyAlignment="1">
      <alignment horizontal="right"/>
    </xf>
    <xf numFmtId="0" fontId="0" fillId="0" borderId="4" xfId="0" applyBorder="1"/>
    <xf numFmtId="176" fontId="3" fillId="0" borderId="4" xfId="0" applyNumberFormat="1" applyFont="1" applyBorder="1"/>
    <xf numFmtId="3" fontId="3" fillId="0" borderId="4" xfId="0" applyNumberFormat="1" applyFont="1" applyBorder="1"/>
    <xf numFmtId="3" fontId="3" fillId="0" borderId="4" xfId="0" applyNumberFormat="1" applyFont="1" applyBorder="1" applyAlignment="1">
      <alignment horizontal="right"/>
    </xf>
    <xf numFmtId="0" fontId="3" fillId="3" borderId="4" xfId="0" applyFont="1" applyFill="1" applyBorder="1"/>
    <xf numFmtId="9" fontId="3" fillId="3" borderId="4" xfId="0" applyNumberFormat="1" applyFont="1" applyFill="1" applyBorder="1"/>
    <xf numFmtId="3" fontId="7" fillId="0" borderId="4" xfId="0" applyNumberFormat="1" applyFont="1" applyBorder="1"/>
    <xf numFmtId="3" fontId="7" fillId="0" borderId="4" xfId="0" applyNumberFormat="1" applyFont="1" applyBorder="1" applyAlignment="1">
      <alignment horizontal="right"/>
    </xf>
    <xf numFmtId="0" fontId="10" fillId="0" borderId="4" xfId="0" applyFont="1" applyBorder="1"/>
    <xf numFmtId="0" fontId="8" fillId="0" borderId="4" xfId="0" applyFont="1" applyBorder="1"/>
    <xf numFmtId="177" fontId="8" fillId="0" borderId="4" xfId="1" applyNumberFormat="1" applyFont="1" applyBorder="1" applyAlignment="1"/>
    <xf numFmtId="0" fontId="7" fillId="0" borderId="5" xfId="0" applyFont="1" applyBorder="1"/>
    <xf numFmtId="0" fontId="7" fillId="0" borderId="5" xfId="0" applyFont="1" applyBorder="1" applyAlignment="1">
      <alignment horizontal="right"/>
    </xf>
    <xf numFmtId="0" fontId="3" fillId="0" borderId="5" xfId="0" applyFont="1" applyBorder="1"/>
    <xf numFmtId="176" fontId="3" fillId="3" borderId="5" xfId="0" applyNumberFormat="1" applyFont="1" applyFill="1" applyBorder="1"/>
    <xf numFmtId="0" fontId="3" fillId="0" borderId="5" xfId="0" applyFont="1" applyBorder="1" applyAlignment="1">
      <alignment horizontal="right"/>
    </xf>
    <xf numFmtId="0" fontId="0" fillId="0" borderId="5" xfId="0" applyBorder="1"/>
    <xf numFmtId="176" fontId="3" fillId="0" borderId="5" xfId="0" applyNumberFormat="1" applyFont="1" applyBorder="1"/>
    <xf numFmtId="3" fontId="3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0" fontId="3" fillId="3" borderId="5" xfId="0" applyFont="1" applyFill="1" applyBorder="1"/>
    <xf numFmtId="9" fontId="3" fillId="3" borderId="5" xfId="0" applyNumberFormat="1" applyFont="1" applyFill="1" applyBorder="1"/>
    <xf numFmtId="3" fontId="7" fillId="0" borderId="5" xfId="0" applyNumberFormat="1" applyFont="1" applyBorder="1"/>
    <xf numFmtId="3" fontId="7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8" fillId="0" borderId="5" xfId="0" applyFont="1" applyBorder="1"/>
    <xf numFmtId="177" fontId="8" fillId="0" borderId="5" xfId="1" applyNumberFormat="1" applyFont="1" applyBorder="1" applyAlignment="1"/>
    <xf numFmtId="0" fontId="8" fillId="0" borderId="1" xfId="0" applyFont="1" applyBorder="1"/>
    <xf numFmtId="3" fontId="8" fillId="0" borderId="1" xfId="0" applyNumberFormat="1" applyFont="1" applyBorder="1"/>
    <xf numFmtId="3" fontId="8" fillId="0" borderId="5" xfId="0" applyNumberFormat="1" applyFont="1" applyBorder="1"/>
    <xf numFmtId="0" fontId="17" fillId="0" borderId="1" xfId="0" applyFont="1" applyBorder="1"/>
    <xf numFmtId="38" fontId="17" fillId="0" borderId="5" xfId="1" applyFont="1" applyBorder="1" applyAlignment="1"/>
    <xf numFmtId="0" fontId="17" fillId="0" borderId="5" xfId="0" applyFont="1" applyBorder="1"/>
    <xf numFmtId="0" fontId="4" fillId="0" borderId="1" xfId="0" applyFont="1" applyBorder="1"/>
    <xf numFmtId="3" fontId="9" fillId="0" borderId="1" xfId="0" applyNumberFormat="1" applyFont="1" applyBorder="1"/>
    <xf numFmtId="0" fontId="9" fillId="0" borderId="5" xfId="0" applyFont="1" applyBorder="1"/>
    <xf numFmtId="3" fontId="9" fillId="0" borderId="5" xfId="0" applyNumberFormat="1" applyFont="1" applyBorder="1"/>
    <xf numFmtId="0" fontId="6" fillId="0" borderId="5" xfId="0" applyFont="1" applyBorder="1"/>
    <xf numFmtId="0" fontId="6" fillId="0" borderId="1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dbview?sid=0003449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B95"/>
  <sheetViews>
    <sheetView showGridLines="0" tabSelected="1" workbookViewId="0"/>
  </sheetViews>
  <sheetFormatPr baseColWidth="10" defaultColWidth="12.6640625" defaultRowHeight="15.75" customHeight="1"/>
  <cols>
    <col min="1" max="1" width="5" customWidth="1"/>
    <col min="2" max="2" width="22.1640625" customWidth="1"/>
    <col min="3" max="3" width="35.6640625" customWidth="1"/>
    <col min="4" max="11" width="18.83203125" customWidth="1"/>
    <col min="12" max="12" width="15" customWidth="1"/>
  </cols>
  <sheetData>
    <row r="1" spans="1:106" ht="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6">
      <c r="A2" s="2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ht="33">
      <c r="A3" s="1"/>
      <c r="B3" s="23" t="s">
        <v>1</v>
      </c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ht="15.75" customHeight="1">
      <c r="A5" s="5"/>
      <c r="B5" s="25" t="s">
        <v>108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ht="15.75" customHeight="1">
      <c r="A6" s="5"/>
      <c r="B6" s="30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ht="15.75" customHeight="1">
      <c r="A7" s="5"/>
      <c r="B7" s="30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ht="18">
      <c r="A9" s="6"/>
      <c r="B9" s="6"/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ht="18">
      <c r="A10" s="6"/>
      <c r="B10" s="6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ht="31">
      <c r="A11" s="5"/>
      <c r="B11" s="24" t="s">
        <v>104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1:106" ht="18">
      <c r="A12" s="6"/>
      <c r="B12" s="9"/>
      <c r="C12" s="10"/>
      <c r="D12" s="10"/>
      <c r="E12" s="10"/>
      <c r="F12" s="6"/>
      <c r="G12" s="7"/>
      <c r="H12" s="7"/>
      <c r="I12" s="7"/>
      <c r="J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1:106" ht="19">
      <c r="A13" s="6"/>
      <c r="B13" s="25" t="s">
        <v>109</v>
      </c>
      <c r="C13" s="10"/>
      <c r="D13" s="10"/>
      <c r="E13" s="10"/>
      <c r="F13" s="6"/>
      <c r="G13" s="7"/>
      <c r="H13" s="7"/>
      <c r="I13" s="7"/>
      <c r="J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</row>
    <row r="14" spans="1:106" ht="19">
      <c r="A14" s="6"/>
      <c r="B14" s="30" t="s">
        <v>4</v>
      </c>
      <c r="C14" s="10"/>
      <c r="D14" s="10"/>
      <c r="E14" s="10"/>
      <c r="F14" s="6"/>
      <c r="G14" s="7"/>
      <c r="H14" s="7"/>
      <c r="I14" s="7"/>
      <c r="J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1:106" ht="19">
      <c r="A15" s="6"/>
      <c r="B15" s="30" t="s">
        <v>5</v>
      </c>
      <c r="C15" s="10"/>
      <c r="D15" s="10"/>
      <c r="E15" s="10"/>
      <c r="F15" s="6"/>
      <c r="G15" s="7"/>
      <c r="H15" s="7"/>
      <c r="I15" s="7"/>
      <c r="J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1:106" ht="19">
      <c r="A16" s="6"/>
      <c r="B16" s="30" t="s">
        <v>6</v>
      </c>
      <c r="C16" s="10"/>
      <c r="D16" s="10"/>
      <c r="E16" s="10"/>
      <c r="F16" s="6"/>
      <c r="G16" s="7"/>
      <c r="H16" s="7"/>
      <c r="I16" s="7"/>
      <c r="J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1:106" ht="19">
      <c r="A17" s="6"/>
      <c r="B17" s="30" t="s">
        <v>7</v>
      </c>
      <c r="C17" s="10"/>
      <c r="D17" s="10"/>
      <c r="E17" s="10"/>
      <c r="F17" s="6"/>
      <c r="G17" s="7"/>
      <c r="H17" s="7"/>
      <c r="I17" s="7"/>
      <c r="J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1:106" ht="19">
      <c r="A18" s="6"/>
      <c r="B18" s="30" t="s">
        <v>8</v>
      </c>
      <c r="C18" s="10"/>
      <c r="D18" s="10"/>
      <c r="E18" s="10"/>
      <c r="F18" s="6"/>
      <c r="G18" s="7"/>
      <c r="H18" s="7"/>
      <c r="I18" s="7"/>
      <c r="J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1:106" ht="18">
      <c r="A19" s="6"/>
      <c r="B19" s="9"/>
      <c r="C19" s="10"/>
      <c r="D19" s="10"/>
      <c r="E19" s="10"/>
      <c r="F19" s="6"/>
      <c r="G19" s="7"/>
      <c r="H19" s="7"/>
      <c r="I19" s="7"/>
      <c r="J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1:106" ht="24">
      <c r="A20" s="6"/>
      <c r="B20" s="26" t="s">
        <v>9</v>
      </c>
      <c r="C20" s="5"/>
      <c r="D20" s="5"/>
      <c r="E20" s="11"/>
      <c r="F20" s="11"/>
      <c r="G20" s="11"/>
      <c r="H20" s="11"/>
      <c r="I20" s="6"/>
      <c r="J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ht="18">
      <c r="A21" s="6"/>
      <c r="B21" s="31"/>
      <c r="C21" s="31"/>
      <c r="D21" s="31"/>
      <c r="E21" s="32" t="s">
        <v>10</v>
      </c>
      <c r="F21" s="32" t="s">
        <v>11</v>
      </c>
      <c r="G21" s="32" t="s">
        <v>12</v>
      </c>
      <c r="H21" s="33"/>
      <c r="I21" s="6"/>
      <c r="J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ht="18">
      <c r="A22" s="6"/>
      <c r="B22" s="34" t="s">
        <v>13</v>
      </c>
      <c r="C22" s="34" t="s">
        <v>14</v>
      </c>
      <c r="D22" s="34" t="s">
        <v>15</v>
      </c>
      <c r="E22" s="35" t="s">
        <v>16</v>
      </c>
      <c r="F22" s="35" t="s">
        <v>17</v>
      </c>
      <c r="G22" s="35" t="s">
        <v>18</v>
      </c>
      <c r="H22" s="35" t="s">
        <v>19</v>
      </c>
      <c r="I22" s="7"/>
      <c r="J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</row>
    <row r="23" spans="1:106" ht="18">
      <c r="A23" s="6"/>
      <c r="B23" s="36" t="s">
        <v>20</v>
      </c>
      <c r="C23" s="36" t="s">
        <v>21</v>
      </c>
      <c r="D23" s="36" t="s">
        <v>22</v>
      </c>
      <c r="E23" s="37">
        <v>0.5</v>
      </c>
      <c r="F23" s="37">
        <v>0.5</v>
      </c>
      <c r="G23" s="37">
        <v>0.5</v>
      </c>
      <c r="H23" s="38" t="s">
        <v>23</v>
      </c>
      <c r="I23" s="7"/>
      <c r="J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18">
      <c r="A24" s="6"/>
      <c r="B24" s="39"/>
      <c r="C24" s="36" t="s">
        <v>24</v>
      </c>
      <c r="D24" s="36" t="s">
        <v>22</v>
      </c>
      <c r="E24" s="40">
        <f t="shared" ref="E24:G24" si="0">E23*12</f>
        <v>6</v>
      </c>
      <c r="F24" s="40">
        <f t="shared" si="0"/>
        <v>6</v>
      </c>
      <c r="G24" s="40">
        <f t="shared" si="0"/>
        <v>6</v>
      </c>
      <c r="H24" s="38" t="s">
        <v>23</v>
      </c>
      <c r="I24" s="7"/>
      <c r="J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18">
      <c r="A25" s="6"/>
      <c r="B25" s="36" t="s">
        <v>25</v>
      </c>
      <c r="C25" s="36" t="s">
        <v>26</v>
      </c>
      <c r="D25" s="36" t="s">
        <v>27</v>
      </c>
      <c r="E25" s="41">
        <f>VLOOKUP(E21,データマスタ!$G$40:$J$50,4,FALSE)/1000</f>
        <v>19687.789000000001</v>
      </c>
      <c r="F25" s="41">
        <f>VLOOKUP(F21,データマスタ!$G$40:$J$50,4,FALSE)/1000</f>
        <v>10813.5885</v>
      </c>
      <c r="G25" s="41">
        <f>VLOOKUP(G21,データマスタ!$G$40:$J$50,4,FALSE)/1000</f>
        <v>10477.111500000001</v>
      </c>
      <c r="H25" s="42">
        <f>SUM(E25:G25)</f>
        <v>40978.489000000001</v>
      </c>
      <c r="I25" s="7"/>
      <c r="J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18">
      <c r="A26" s="6"/>
      <c r="B26" s="36"/>
      <c r="C26" s="43" t="s">
        <v>28</v>
      </c>
      <c r="D26" s="36" t="s">
        <v>29</v>
      </c>
      <c r="E26" s="44">
        <v>0.72</v>
      </c>
      <c r="F26" s="44">
        <v>0.66</v>
      </c>
      <c r="G26" s="44">
        <v>0.66</v>
      </c>
      <c r="H26" s="42" t="s">
        <v>23</v>
      </c>
      <c r="I26" s="7"/>
      <c r="J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18">
      <c r="A27" s="6"/>
      <c r="B27" s="36"/>
      <c r="C27" s="36" t="s">
        <v>30</v>
      </c>
      <c r="D27" s="36" t="s">
        <v>29</v>
      </c>
      <c r="E27" s="44">
        <v>0.05</v>
      </c>
      <c r="F27" s="44">
        <v>0.3</v>
      </c>
      <c r="G27" s="44">
        <v>0.3</v>
      </c>
      <c r="H27" s="42" t="s">
        <v>23</v>
      </c>
      <c r="I27" s="7"/>
      <c r="J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18">
      <c r="A28" s="6"/>
      <c r="B28" s="36"/>
      <c r="C28" s="36" t="s">
        <v>31</v>
      </c>
      <c r="D28" s="36" t="s">
        <v>32</v>
      </c>
      <c r="E28" s="41">
        <f t="shared" ref="E28:G28" si="1">E25*E26*E27</f>
        <v>708.76040400000011</v>
      </c>
      <c r="F28" s="41">
        <f t="shared" si="1"/>
        <v>2141.0905229999998</v>
      </c>
      <c r="G28" s="41">
        <f t="shared" si="1"/>
        <v>2074.468077</v>
      </c>
      <c r="H28" s="42">
        <f t="shared" ref="H28:H32" si="2">SUM(E28:G28)</f>
        <v>4924.3190039999999</v>
      </c>
      <c r="I28" s="7"/>
      <c r="J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8">
      <c r="A29" s="6"/>
      <c r="B29" s="36" t="s">
        <v>33</v>
      </c>
      <c r="C29" s="36" t="s">
        <v>34</v>
      </c>
      <c r="D29" s="36" t="s">
        <v>35</v>
      </c>
      <c r="E29" s="41">
        <f>VLOOKUP(E21,データマスタ!$G$40:$J$50,2,FALSE)</f>
        <v>1761771</v>
      </c>
      <c r="F29" s="41">
        <f>VLOOKUP(F21,データマスタ!$G$40:$J$50,2,FALSE)</f>
        <v>14326.5</v>
      </c>
      <c r="G29" s="41">
        <f>VLOOKUP(G21,データマスタ!$G$40:$J$50,2,FALSE)</f>
        <v>1193.5</v>
      </c>
      <c r="H29" s="42">
        <f t="shared" si="2"/>
        <v>1777291</v>
      </c>
      <c r="I29" s="7"/>
      <c r="J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18">
      <c r="A30" s="6"/>
      <c r="B30" s="36"/>
      <c r="C30" s="36" t="s">
        <v>36</v>
      </c>
      <c r="D30" s="36" t="s">
        <v>37</v>
      </c>
      <c r="E30" s="41">
        <f t="shared" ref="E30:G30" si="3">E29*E27</f>
        <v>88088.55</v>
      </c>
      <c r="F30" s="41">
        <f t="shared" si="3"/>
        <v>4297.95</v>
      </c>
      <c r="G30" s="41">
        <f t="shared" si="3"/>
        <v>358.05</v>
      </c>
      <c r="H30" s="42">
        <f t="shared" si="2"/>
        <v>92744.55</v>
      </c>
      <c r="I30" s="7"/>
      <c r="J30" s="7"/>
      <c r="K30" s="12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18">
      <c r="A31" s="6"/>
      <c r="B31" s="36" t="s">
        <v>38</v>
      </c>
      <c r="C31" s="36" t="s">
        <v>39</v>
      </c>
      <c r="D31" s="36" t="s">
        <v>40</v>
      </c>
      <c r="E31" s="45">
        <f t="shared" ref="E31:G31" si="4">E24*E25*E26/100</f>
        <v>850.51248479999992</v>
      </c>
      <c r="F31" s="45">
        <f t="shared" si="4"/>
        <v>428.2181046</v>
      </c>
      <c r="G31" s="45">
        <f t="shared" si="4"/>
        <v>414.89361540000004</v>
      </c>
      <c r="H31" s="46">
        <f t="shared" si="2"/>
        <v>1693.6242047999999</v>
      </c>
      <c r="I31" s="7"/>
      <c r="J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ht="18">
      <c r="A32" s="6"/>
      <c r="B32" s="42"/>
      <c r="C32" s="36" t="s">
        <v>41</v>
      </c>
      <c r="D32" s="36" t="s">
        <v>42</v>
      </c>
      <c r="E32" s="45">
        <f t="shared" ref="E32:G32" si="5">E24*E28/100</f>
        <v>42.525624240000006</v>
      </c>
      <c r="F32" s="45">
        <f t="shared" si="5"/>
        <v>128.46543137999998</v>
      </c>
      <c r="G32" s="45">
        <f t="shared" si="5"/>
        <v>124.46808462000001</v>
      </c>
      <c r="H32" s="46">
        <f t="shared" si="2"/>
        <v>295.45914024000001</v>
      </c>
      <c r="I32" s="7"/>
      <c r="J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ht="18" customHeight="1">
      <c r="B33" s="47"/>
      <c r="C33" s="48" t="s">
        <v>43</v>
      </c>
      <c r="D33" s="48" t="s">
        <v>44</v>
      </c>
      <c r="E33" s="49">
        <f t="shared" ref="E33:G33" si="6">E32/E30*100000</f>
        <v>48.275995279749758</v>
      </c>
      <c r="F33" s="49">
        <f t="shared" si="6"/>
        <v>2988.9931567375143</v>
      </c>
      <c r="G33" s="49">
        <f t="shared" si="6"/>
        <v>34762.766267281106</v>
      </c>
      <c r="H33" s="42" t="s">
        <v>23</v>
      </c>
    </row>
    <row r="36" spans="1:106" ht="18">
      <c r="A36" s="6"/>
      <c r="B36" s="13"/>
      <c r="C36" s="13"/>
      <c r="D36" s="13"/>
      <c r="E36" s="13"/>
      <c r="F36" s="14"/>
      <c r="G36" s="15"/>
      <c r="H36" s="1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</row>
    <row r="37" spans="1:106" ht="18">
      <c r="A37" s="6"/>
      <c r="B37" s="5"/>
      <c r="C37" s="5"/>
      <c r="D37" s="5"/>
      <c r="E37" s="5"/>
      <c r="F37" s="17"/>
      <c r="G37" s="1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ht="24">
      <c r="A38" s="6"/>
      <c r="B38" s="26" t="s">
        <v>45</v>
      </c>
      <c r="C38" s="5"/>
      <c r="D38" s="5"/>
      <c r="E38" s="11"/>
      <c r="F38" s="11"/>
      <c r="G38" s="11"/>
      <c r="H38" s="1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</row>
    <row r="39" spans="1:106" ht="18">
      <c r="A39" s="6"/>
      <c r="B39" s="31"/>
      <c r="C39" s="31"/>
      <c r="D39" s="31"/>
      <c r="E39" s="33" t="str">
        <f>E21</f>
        <v>〜299人</v>
      </c>
      <c r="F39" s="33" t="str">
        <f t="shared" ref="F39:G39" si="7">F21</f>
        <v>300〜2,999人</v>
      </c>
      <c r="G39" s="33" t="str">
        <f t="shared" si="7"/>
        <v>3,000人〜</v>
      </c>
      <c r="H39" s="33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</row>
    <row r="40" spans="1:106" ht="18">
      <c r="A40" s="6"/>
      <c r="B40" s="50" t="s">
        <v>13</v>
      </c>
      <c r="C40" s="50" t="s">
        <v>14</v>
      </c>
      <c r="D40" s="50" t="s">
        <v>15</v>
      </c>
      <c r="E40" s="51" t="s">
        <v>16</v>
      </c>
      <c r="F40" s="51" t="s">
        <v>17</v>
      </c>
      <c r="G40" s="51" t="s">
        <v>18</v>
      </c>
      <c r="H40" s="51" t="s">
        <v>19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106" ht="18">
      <c r="A41" s="6"/>
      <c r="B41" s="52" t="s">
        <v>20</v>
      </c>
      <c r="C41" s="52" t="s">
        <v>21</v>
      </c>
      <c r="D41" s="52" t="s">
        <v>22</v>
      </c>
      <c r="E41" s="53">
        <f t="shared" ref="E41:G41" si="8">E23</f>
        <v>0.5</v>
      </c>
      <c r="F41" s="53">
        <f t="shared" si="8"/>
        <v>0.5</v>
      </c>
      <c r="G41" s="53">
        <f t="shared" si="8"/>
        <v>0.5</v>
      </c>
      <c r="H41" s="54" t="s">
        <v>23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</row>
    <row r="42" spans="1:106" ht="18">
      <c r="A42" s="6"/>
      <c r="B42" s="55"/>
      <c r="C42" s="52" t="s">
        <v>24</v>
      </c>
      <c r="D42" s="52" t="s">
        <v>22</v>
      </c>
      <c r="E42" s="56">
        <f t="shared" ref="E42:G42" si="9">E41*12</f>
        <v>6</v>
      </c>
      <c r="F42" s="56">
        <f t="shared" si="9"/>
        <v>6</v>
      </c>
      <c r="G42" s="56">
        <f t="shared" si="9"/>
        <v>6</v>
      </c>
      <c r="H42" s="54" t="s">
        <v>23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</row>
    <row r="43" spans="1:106" ht="18">
      <c r="A43" s="6"/>
      <c r="B43" s="52" t="s">
        <v>25</v>
      </c>
      <c r="C43" s="52" t="s">
        <v>26</v>
      </c>
      <c r="D43" s="52" t="s">
        <v>27</v>
      </c>
      <c r="E43" s="57">
        <f>VLOOKUP(E39,データマスタ!$G$40:$J$50,4,FALSE)/1000</f>
        <v>19687.789000000001</v>
      </c>
      <c r="F43" s="57">
        <f>VLOOKUP(F39,データマスタ!$G$40:$J$50,4,FALSE)/1000</f>
        <v>10813.5885</v>
      </c>
      <c r="G43" s="57">
        <f>VLOOKUP(G39,データマスタ!$G$40:$J$50,4,FALSE)/1000</f>
        <v>10477.111500000001</v>
      </c>
      <c r="H43" s="58">
        <f>SUM(E43:G43)</f>
        <v>40978.489000000001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106" ht="18">
      <c r="A44" s="6"/>
      <c r="B44" s="52"/>
      <c r="C44" s="59" t="s">
        <v>28</v>
      </c>
      <c r="D44" s="52" t="s">
        <v>29</v>
      </c>
      <c r="E44" s="60">
        <v>0.72</v>
      </c>
      <c r="F44" s="60">
        <v>0.66</v>
      </c>
      <c r="G44" s="60">
        <v>0.66</v>
      </c>
      <c r="H44" s="58" t="s">
        <v>23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</row>
    <row r="45" spans="1:106" ht="18">
      <c r="A45" s="6"/>
      <c r="B45" s="52"/>
      <c r="C45" s="52" t="s">
        <v>30</v>
      </c>
      <c r="D45" s="52" t="s">
        <v>29</v>
      </c>
      <c r="E45" s="60">
        <v>0.1</v>
      </c>
      <c r="F45" s="60">
        <v>0.5</v>
      </c>
      <c r="G45" s="60">
        <v>0.6</v>
      </c>
      <c r="H45" s="58" t="s">
        <v>23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</row>
    <row r="46" spans="1:106" ht="18">
      <c r="A46" s="6"/>
      <c r="B46" s="52"/>
      <c r="C46" s="52" t="s">
        <v>31</v>
      </c>
      <c r="D46" s="52" t="s">
        <v>32</v>
      </c>
      <c r="E46" s="57">
        <f t="shared" ref="E46:G46" si="10">E43*E44*E45</f>
        <v>1417.5208080000002</v>
      </c>
      <c r="F46" s="57">
        <f t="shared" si="10"/>
        <v>3568.4842050000002</v>
      </c>
      <c r="G46" s="57">
        <f t="shared" si="10"/>
        <v>4148.936154</v>
      </c>
      <c r="H46" s="58">
        <f t="shared" ref="H46:H50" si="11">SUM(E46:G46)</f>
        <v>9134.9411670000009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</row>
    <row r="47" spans="1:106" ht="18">
      <c r="A47" s="6"/>
      <c r="B47" s="52" t="s">
        <v>33</v>
      </c>
      <c r="C47" s="52" t="s">
        <v>34</v>
      </c>
      <c r="D47" s="52" t="s">
        <v>35</v>
      </c>
      <c r="E47" s="57">
        <f>VLOOKUP(E39,データマスタ!$G$40:$J$50,2,FALSE)</f>
        <v>1761771</v>
      </c>
      <c r="F47" s="57">
        <f>VLOOKUP(F39,データマスタ!$G$40:$J$50,2,FALSE)</f>
        <v>14326.5</v>
      </c>
      <c r="G47" s="57">
        <f>VLOOKUP(G39,データマスタ!$G$40:$J$50,2,FALSE)</f>
        <v>1193.5</v>
      </c>
      <c r="H47" s="58">
        <f t="shared" si="11"/>
        <v>1777291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</row>
    <row r="48" spans="1:106" ht="18">
      <c r="A48" s="6"/>
      <c r="B48" s="52"/>
      <c r="C48" s="52" t="s">
        <v>36</v>
      </c>
      <c r="D48" s="52" t="s">
        <v>37</v>
      </c>
      <c r="E48" s="57">
        <f t="shared" ref="E48:G48" si="12">E47*E45</f>
        <v>176177.1</v>
      </c>
      <c r="F48" s="57">
        <f t="shared" si="12"/>
        <v>7163.25</v>
      </c>
      <c r="G48" s="57">
        <f t="shared" si="12"/>
        <v>716.1</v>
      </c>
      <c r="H48" s="58">
        <f t="shared" si="11"/>
        <v>184056.45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</row>
    <row r="49" spans="1:106" ht="18">
      <c r="A49" s="6"/>
      <c r="B49" s="52" t="s">
        <v>38</v>
      </c>
      <c r="C49" s="52" t="s">
        <v>39</v>
      </c>
      <c r="D49" s="52" t="s">
        <v>40</v>
      </c>
      <c r="E49" s="61">
        <f t="shared" ref="E49:G49" si="13">E42*E43*E44/100</f>
        <v>850.51248479999992</v>
      </c>
      <c r="F49" s="61">
        <f t="shared" si="13"/>
        <v>428.2181046</v>
      </c>
      <c r="G49" s="61">
        <f t="shared" si="13"/>
        <v>414.89361540000004</v>
      </c>
      <c r="H49" s="62">
        <f t="shared" si="11"/>
        <v>1693.6242047999999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</row>
    <row r="50" spans="1:106" ht="18">
      <c r="A50" s="6"/>
      <c r="B50" s="63"/>
      <c r="C50" s="52" t="s">
        <v>41</v>
      </c>
      <c r="D50" s="52" t="s">
        <v>42</v>
      </c>
      <c r="E50" s="61">
        <f t="shared" ref="E50:G50" si="14">E42*E46/100</f>
        <v>85.051248480000012</v>
      </c>
      <c r="F50" s="61">
        <f t="shared" si="14"/>
        <v>214.1090523</v>
      </c>
      <c r="G50" s="61">
        <f t="shared" si="14"/>
        <v>248.93616924000003</v>
      </c>
      <c r="H50" s="62">
        <f t="shared" si="11"/>
        <v>548.09647001999997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</row>
    <row r="51" spans="1:106" ht="18" customHeight="1">
      <c r="B51" s="63"/>
      <c r="C51" s="64" t="s">
        <v>43</v>
      </c>
      <c r="D51" s="64" t="s">
        <v>44</v>
      </c>
      <c r="E51" s="65">
        <f t="shared" ref="E51:G51" si="15">E50/E48*100000</f>
        <v>48.275995279749758</v>
      </c>
      <c r="F51" s="65">
        <f t="shared" si="15"/>
        <v>2988.9931567375147</v>
      </c>
      <c r="G51" s="65">
        <f t="shared" si="15"/>
        <v>34762.766267281106</v>
      </c>
      <c r="H51" s="58" t="s">
        <v>23</v>
      </c>
    </row>
    <row r="53" spans="1:106" ht="18">
      <c r="A53" s="6"/>
      <c r="B53" s="17"/>
      <c r="C53" s="17"/>
      <c r="D53" s="17"/>
      <c r="E53" s="17"/>
      <c r="F53" s="17"/>
      <c r="G53" s="1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</row>
    <row r="54" spans="1:106" ht="18">
      <c r="A54" s="6"/>
      <c r="B54" s="17"/>
      <c r="C54" s="17"/>
      <c r="D54" s="17"/>
      <c r="E54" s="17"/>
      <c r="F54" s="17"/>
      <c r="G54" s="1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</row>
    <row r="55" spans="1:106" ht="18">
      <c r="A55" s="6"/>
      <c r="B55" s="17"/>
      <c r="C55" s="17"/>
      <c r="D55" s="17"/>
      <c r="E55" s="17"/>
      <c r="F55" s="17"/>
      <c r="G55" s="1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</row>
    <row r="57" spans="1:106" ht="18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95" spans="2:2" ht="13">
      <c r="B95" s="19" t="s">
        <v>46</v>
      </c>
    </row>
  </sheetData>
  <phoneticPr fontId="14"/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データマスタ!$G$40:$G$50</xm:f>
          </x14:formula1>
          <xm:sqref>E21:G21 E39:G39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B95"/>
  <sheetViews>
    <sheetView showGridLines="0" workbookViewId="0"/>
  </sheetViews>
  <sheetFormatPr baseColWidth="10" defaultColWidth="12.6640625" defaultRowHeight="15.75" customHeight="1"/>
  <cols>
    <col min="1" max="1" width="5" customWidth="1"/>
    <col min="2" max="2" width="22.1640625" customWidth="1"/>
    <col min="3" max="3" width="35.6640625" customWidth="1"/>
    <col min="4" max="11" width="18.83203125" customWidth="1"/>
    <col min="12" max="12" width="15" customWidth="1"/>
  </cols>
  <sheetData>
    <row r="1" spans="1:106" ht="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6">
      <c r="A2" s="2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ht="33">
      <c r="A3" s="1"/>
      <c r="B3" s="27" t="s">
        <v>1</v>
      </c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ht="15.75" customHeight="1">
      <c r="A5" s="5"/>
      <c r="B5" s="25" t="s">
        <v>108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ht="15.75" customHeight="1">
      <c r="A6" s="5"/>
      <c r="B6" s="30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ht="15.75" customHeight="1">
      <c r="A7" s="5"/>
      <c r="B7" s="30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ht="18">
      <c r="A9" s="6"/>
      <c r="B9" s="6"/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ht="18">
      <c r="A10" s="6"/>
      <c r="B10" s="6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ht="31">
      <c r="A11" s="5"/>
      <c r="B11" s="24" t="s">
        <v>47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1:106" ht="18">
      <c r="A12" s="6"/>
      <c r="B12" s="9"/>
      <c r="C12" s="10"/>
      <c r="D12" s="10"/>
      <c r="E12" s="10"/>
      <c r="F12" s="6"/>
      <c r="G12" s="7"/>
      <c r="H12" s="7"/>
      <c r="I12" s="7"/>
      <c r="J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1:106" ht="19">
      <c r="A13" s="6"/>
      <c r="B13" s="25" t="s">
        <v>109</v>
      </c>
      <c r="C13" s="10"/>
      <c r="D13" s="10"/>
      <c r="E13" s="10"/>
      <c r="F13" s="6"/>
      <c r="G13" s="7"/>
      <c r="H13" s="7"/>
      <c r="I13" s="7"/>
      <c r="J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</row>
    <row r="14" spans="1:106" ht="19">
      <c r="A14" s="6"/>
      <c r="B14" s="30" t="s">
        <v>4</v>
      </c>
      <c r="C14" s="10"/>
      <c r="D14" s="10"/>
      <c r="E14" s="10"/>
      <c r="F14" s="6"/>
      <c r="G14" s="7"/>
      <c r="H14" s="7"/>
      <c r="I14" s="7"/>
      <c r="J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1:106" ht="19">
      <c r="A15" s="6"/>
      <c r="B15" s="30" t="s">
        <v>5</v>
      </c>
      <c r="C15" s="10"/>
      <c r="D15" s="10"/>
      <c r="E15" s="10"/>
      <c r="F15" s="6"/>
      <c r="G15" s="7"/>
      <c r="H15" s="7"/>
      <c r="I15" s="7"/>
      <c r="J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1:106" ht="19">
      <c r="A16" s="6"/>
      <c r="B16" s="30" t="s">
        <v>6</v>
      </c>
      <c r="C16" s="10"/>
      <c r="D16" s="10"/>
      <c r="E16" s="10"/>
      <c r="F16" s="6"/>
      <c r="G16" s="7"/>
      <c r="H16" s="7"/>
      <c r="I16" s="7"/>
      <c r="J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1:106" ht="19">
      <c r="A17" s="6"/>
      <c r="B17" s="30" t="s">
        <v>7</v>
      </c>
      <c r="C17" s="10"/>
      <c r="D17" s="10"/>
      <c r="E17" s="10"/>
      <c r="F17" s="6"/>
      <c r="G17" s="7"/>
      <c r="H17" s="7"/>
      <c r="I17" s="7"/>
      <c r="J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1:106" ht="19">
      <c r="A18" s="6"/>
      <c r="B18" s="30" t="s">
        <v>8</v>
      </c>
      <c r="C18" s="10"/>
      <c r="D18" s="10"/>
      <c r="E18" s="10"/>
      <c r="F18" s="6"/>
      <c r="G18" s="7"/>
      <c r="H18" s="7"/>
      <c r="I18" s="7"/>
      <c r="J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1:106" ht="18">
      <c r="A19" s="6"/>
      <c r="B19" s="9"/>
      <c r="C19" s="10"/>
      <c r="D19" s="10"/>
      <c r="E19" s="10"/>
      <c r="F19" s="6"/>
      <c r="G19" s="7"/>
      <c r="H19" s="7"/>
      <c r="I19" s="7"/>
      <c r="J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1:106" ht="24">
      <c r="A20" s="6"/>
      <c r="B20" s="26" t="s">
        <v>9</v>
      </c>
      <c r="C20" s="5"/>
      <c r="D20" s="5"/>
      <c r="E20" s="11"/>
      <c r="F20" s="11"/>
      <c r="G20" s="11"/>
      <c r="H20" s="11"/>
      <c r="I20" s="6"/>
      <c r="J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ht="18">
      <c r="A21" s="6"/>
      <c r="B21" s="31"/>
      <c r="C21" s="31"/>
      <c r="D21" s="31"/>
      <c r="E21" s="32" t="s">
        <v>10</v>
      </c>
      <c r="F21" s="32" t="s">
        <v>11</v>
      </c>
      <c r="G21" s="32" t="s">
        <v>12</v>
      </c>
      <c r="H21" s="33"/>
      <c r="I21" s="6"/>
      <c r="J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ht="18">
      <c r="A22" s="6"/>
      <c r="B22" s="50" t="s">
        <v>13</v>
      </c>
      <c r="C22" s="50" t="s">
        <v>14</v>
      </c>
      <c r="D22" s="50" t="s">
        <v>15</v>
      </c>
      <c r="E22" s="51" t="s">
        <v>16</v>
      </c>
      <c r="F22" s="51" t="s">
        <v>17</v>
      </c>
      <c r="G22" s="51" t="s">
        <v>18</v>
      </c>
      <c r="H22" s="51" t="s">
        <v>19</v>
      </c>
      <c r="I22" s="7"/>
      <c r="J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</row>
    <row r="23" spans="1:106" ht="18">
      <c r="A23" s="6"/>
      <c r="B23" s="52" t="s">
        <v>20</v>
      </c>
      <c r="C23" s="52" t="s">
        <v>21</v>
      </c>
      <c r="D23" s="52" t="s">
        <v>22</v>
      </c>
      <c r="E23" s="53">
        <v>0.5</v>
      </c>
      <c r="F23" s="53">
        <v>0.5</v>
      </c>
      <c r="G23" s="53">
        <v>0.5</v>
      </c>
      <c r="H23" s="54" t="s">
        <v>23</v>
      </c>
      <c r="I23" s="7"/>
      <c r="J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18">
      <c r="A24" s="6"/>
      <c r="B24" s="55"/>
      <c r="C24" s="52" t="s">
        <v>24</v>
      </c>
      <c r="D24" s="52" t="s">
        <v>22</v>
      </c>
      <c r="E24" s="56">
        <f t="shared" ref="E24:G24" si="0">E23*12</f>
        <v>6</v>
      </c>
      <c r="F24" s="56">
        <f t="shared" si="0"/>
        <v>6</v>
      </c>
      <c r="G24" s="56">
        <f t="shared" si="0"/>
        <v>6</v>
      </c>
      <c r="H24" s="54" t="s">
        <v>23</v>
      </c>
      <c r="I24" s="7"/>
      <c r="J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18">
      <c r="A25" s="6"/>
      <c r="B25" s="52" t="s">
        <v>25</v>
      </c>
      <c r="C25" s="52" t="s">
        <v>26</v>
      </c>
      <c r="D25" s="52" t="s">
        <v>27</v>
      </c>
      <c r="E25" s="57">
        <f>VLOOKUP(E21,データマスタ!$G$55:$J$65,4,FALSE)/1000</f>
        <v>4256.3639999999996</v>
      </c>
      <c r="F25" s="57">
        <f>VLOOKUP(F21,データマスタ!$G$55:$J$65,4,FALSE)/1000</f>
        <v>2563.3724999999999</v>
      </c>
      <c r="G25" s="57">
        <f>VLOOKUP(G21,データマスタ!$G$55:$J$65,4,FALSE)/1000</f>
        <v>1917.9304999999999</v>
      </c>
      <c r="H25" s="58">
        <f>SUM(E25:G25)</f>
        <v>8737.6669999999995</v>
      </c>
      <c r="I25" s="7"/>
      <c r="J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18">
      <c r="A26" s="6"/>
      <c r="B26" s="52"/>
      <c r="C26" s="59" t="s">
        <v>28</v>
      </c>
      <c r="D26" s="52" t="s">
        <v>29</v>
      </c>
      <c r="E26" s="60">
        <v>0.72</v>
      </c>
      <c r="F26" s="60">
        <v>0.66</v>
      </c>
      <c r="G26" s="60">
        <v>0.66</v>
      </c>
      <c r="H26" s="58" t="s">
        <v>23</v>
      </c>
      <c r="I26" s="7"/>
      <c r="J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18">
      <c r="A27" s="6"/>
      <c r="B27" s="52"/>
      <c r="C27" s="52" t="s">
        <v>30</v>
      </c>
      <c r="D27" s="52" t="s">
        <v>29</v>
      </c>
      <c r="E27" s="60">
        <v>0.05</v>
      </c>
      <c r="F27" s="60">
        <v>0.3</v>
      </c>
      <c r="G27" s="60">
        <v>0.3</v>
      </c>
      <c r="H27" s="58" t="s">
        <v>23</v>
      </c>
      <c r="I27" s="7"/>
      <c r="J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18">
      <c r="A28" s="6"/>
      <c r="B28" s="52"/>
      <c r="C28" s="52" t="s">
        <v>31</v>
      </c>
      <c r="D28" s="52" t="s">
        <v>32</v>
      </c>
      <c r="E28" s="57">
        <f t="shared" ref="E28:G28" si="1">E25*E26*E27</f>
        <v>153.22910399999998</v>
      </c>
      <c r="F28" s="57">
        <f t="shared" si="1"/>
        <v>507.54775499999994</v>
      </c>
      <c r="G28" s="57">
        <f t="shared" si="1"/>
        <v>379.75023899999997</v>
      </c>
      <c r="H28" s="58">
        <f t="shared" ref="H28:H32" si="2">SUM(E28:G28)</f>
        <v>1040.527098</v>
      </c>
      <c r="I28" s="7"/>
      <c r="J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8">
      <c r="A29" s="6"/>
      <c r="B29" s="52" t="s">
        <v>33</v>
      </c>
      <c r="C29" s="52" t="s">
        <v>34</v>
      </c>
      <c r="D29" s="52" t="s">
        <v>35</v>
      </c>
      <c r="E29" s="57">
        <f>VLOOKUP(E21,データマスタ!$G$55:$J$65,2,FALSE)</f>
        <v>235274</v>
      </c>
      <c r="F29" s="57">
        <f>VLOOKUP(F21,データマスタ!$G$55:$J$65,2,FALSE)</f>
        <v>3519.5</v>
      </c>
      <c r="G29" s="57">
        <f>VLOOKUP(G21,データマスタ!$G$55:$J$65,2,FALSE)</f>
        <v>263.5</v>
      </c>
      <c r="H29" s="58">
        <f t="shared" si="2"/>
        <v>239057</v>
      </c>
      <c r="I29" s="7"/>
      <c r="J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18">
      <c r="A30" s="6"/>
      <c r="B30" s="52"/>
      <c r="C30" s="52" t="s">
        <v>36</v>
      </c>
      <c r="D30" s="52" t="s">
        <v>37</v>
      </c>
      <c r="E30" s="57">
        <f t="shared" ref="E30:G30" si="3">E29*E27</f>
        <v>11763.7</v>
      </c>
      <c r="F30" s="57">
        <f t="shared" si="3"/>
        <v>1055.8499999999999</v>
      </c>
      <c r="G30" s="57">
        <f t="shared" si="3"/>
        <v>79.05</v>
      </c>
      <c r="H30" s="58">
        <f t="shared" si="2"/>
        <v>12898.6</v>
      </c>
      <c r="I30" s="7"/>
      <c r="J30" s="7"/>
      <c r="K30" s="12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18">
      <c r="A31" s="6"/>
      <c r="B31" s="52" t="s">
        <v>38</v>
      </c>
      <c r="C31" s="52" t="s">
        <v>39</v>
      </c>
      <c r="D31" s="52" t="s">
        <v>40</v>
      </c>
      <c r="E31" s="61">
        <f t="shared" ref="E31:G31" si="4">E24*E25*E26/100</f>
        <v>183.87492479999997</v>
      </c>
      <c r="F31" s="61">
        <f t="shared" si="4"/>
        <v>101.50955100000002</v>
      </c>
      <c r="G31" s="61">
        <f t="shared" si="4"/>
        <v>75.950047799999993</v>
      </c>
      <c r="H31" s="62">
        <f t="shared" si="2"/>
        <v>361.33452360000001</v>
      </c>
      <c r="I31" s="7"/>
      <c r="J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ht="18">
      <c r="A32" s="6"/>
      <c r="B32" s="58"/>
      <c r="C32" s="52" t="s">
        <v>41</v>
      </c>
      <c r="D32" s="52" t="s">
        <v>42</v>
      </c>
      <c r="E32" s="61">
        <f t="shared" ref="E32:G32" si="5">E24*E28/100</f>
        <v>9.1937462399999976</v>
      </c>
      <c r="F32" s="61">
        <f t="shared" si="5"/>
        <v>30.452865299999996</v>
      </c>
      <c r="G32" s="61">
        <f t="shared" si="5"/>
        <v>22.785014339999996</v>
      </c>
      <c r="H32" s="62">
        <f t="shared" si="2"/>
        <v>62.431625879999991</v>
      </c>
      <c r="I32" s="7"/>
      <c r="J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ht="15.75" customHeight="1">
      <c r="B33" s="63"/>
      <c r="C33" s="64" t="s">
        <v>43</v>
      </c>
      <c r="D33" s="64" t="s">
        <v>44</v>
      </c>
      <c r="E33" s="65">
        <f t="shared" ref="E33:G33" si="6">E32/E30*100000</f>
        <v>78.153525166401707</v>
      </c>
      <c r="F33" s="65">
        <f t="shared" si="6"/>
        <v>2884.2037505327457</v>
      </c>
      <c r="G33" s="65">
        <f t="shared" si="6"/>
        <v>28823.547552182161</v>
      </c>
      <c r="H33" s="58" t="s">
        <v>23</v>
      </c>
    </row>
    <row r="36" spans="1:106" ht="18">
      <c r="A36" s="6"/>
      <c r="B36" s="13"/>
      <c r="C36" s="13"/>
      <c r="D36" s="13"/>
      <c r="E36" s="13"/>
      <c r="F36" s="14"/>
      <c r="G36" s="15"/>
      <c r="H36" s="1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</row>
    <row r="37" spans="1:106" ht="18">
      <c r="A37" s="6"/>
      <c r="B37" s="5"/>
      <c r="C37" s="5"/>
      <c r="D37" s="5"/>
      <c r="E37" s="5"/>
      <c r="F37" s="17"/>
      <c r="G37" s="1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ht="24">
      <c r="A38" s="6"/>
      <c r="B38" s="26" t="s">
        <v>45</v>
      </c>
      <c r="C38" s="5"/>
      <c r="D38" s="5"/>
      <c r="E38" s="11"/>
      <c r="F38" s="11"/>
      <c r="G38" s="11"/>
      <c r="H38" s="1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</row>
    <row r="39" spans="1:106" ht="18">
      <c r="A39" s="6"/>
      <c r="B39" s="31"/>
      <c r="C39" s="31"/>
      <c r="D39" s="31"/>
      <c r="E39" s="33" t="str">
        <f>E21</f>
        <v>〜299人</v>
      </c>
      <c r="F39" s="33" t="str">
        <f t="shared" ref="F39:G39" si="7">F21</f>
        <v>300〜2,999人</v>
      </c>
      <c r="G39" s="33" t="str">
        <f t="shared" si="7"/>
        <v>3,000人〜</v>
      </c>
      <c r="H39" s="33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</row>
    <row r="40" spans="1:106" ht="18">
      <c r="A40" s="6"/>
      <c r="B40" s="50" t="s">
        <v>13</v>
      </c>
      <c r="C40" s="50" t="s">
        <v>14</v>
      </c>
      <c r="D40" s="50" t="s">
        <v>15</v>
      </c>
      <c r="E40" s="51" t="s">
        <v>16</v>
      </c>
      <c r="F40" s="51" t="s">
        <v>17</v>
      </c>
      <c r="G40" s="51" t="s">
        <v>18</v>
      </c>
      <c r="H40" s="51" t="s">
        <v>19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106" ht="18">
      <c r="A41" s="6"/>
      <c r="B41" s="52" t="s">
        <v>20</v>
      </c>
      <c r="C41" s="52" t="s">
        <v>21</v>
      </c>
      <c r="D41" s="52" t="s">
        <v>22</v>
      </c>
      <c r="E41" s="53">
        <f t="shared" ref="E41:G41" si="8">E23</f>
        <v>0.5</v>
      </c>
      <c r="F41" s="53">
        <f t="shared" si="8"/>
        <v>0.5</v>
      </c>
      <c r="G41" s="53">
        <f t="shared" si="8"/>
        <v>0.5</v>
      </c>
      <c r="H41" s="54" t="s">
        <v>23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</row>
    <row r="42" spans="1:106" ht="18">
      <c r="A42" s="6"/>
      <c r="B42" s="55"/>
      <c r="C42" s="52" t="s">
        <v>24</v>
      </c>
      <c r="D42" s="52" t="s">
        <v>22</v>
      </c>
      <c r="E42" s="56">
        <f t="shared" ref="E42:G42" si="9">E41*12</f>
        <v>6</v>
      </c>
      <c r="F42" s="56">
        <f t="shared" si="9"/>
        <v>6</v>
      </c>
      <c r="G42" s="56">
        <f t="shared" si="9"/>
        <v>6</v>
      </c>
      <c r="H42" s="54" t="s">
        <v>23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</row>
    <row r="43" spans="1:106" ht="18">
      <c r="A43" s="6"/>
      <c r="B43" s="52" t="s">
        <v>25</v>
      </c>
      <c r="C43" s="52" t="s">
        <v>26</v>
      </c>
      <c r="D43" s="52" t="s">
        <v>27</v>
      </c>
      <c r="E43" s="57">
        <f>VLOOKUP(E39,データマスタ!$G$55:$J$65,4,FALSE)/1000</f>
        <v>4256.3639999999996</v>
      </c>
      <c r="F43" s="57">
        <f>VLOOKUP(F39,データマスタ!$G$55:$J$65,4,FALSE)/1000</f>
        <v>2563.3724999999999</v>
      </c>
      <c r="G43" s="57">
        <f>VLOOKUP(G39,データマスタ!$G$55:$J$65,4,FALSE)/1000</f>
        <v>1917.9304999999999</v>
      </c>
      <c r="H43" s="58">
        <f>SUM(E43:G43)</f>
        <v>8737.6669999999995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106" ht="18">
      <c r="A44" s="6"/>
      <c r="B44" s="52"/>
      <c r="C44" s="59" t="s">
        <v>28</v>
      </c>
      <c r="D44" s="52" t="s">
        <v>29</v>
      </c>
      <c r="E44" s="60">
        <v>0.72</v>
      </c>
      <c r="F44" s="60">
        <v>0.66</v>
      </c>
      <c r="G44" s="60">
        <v>0.66</v>
      </c>
      <c r="H44" s="58" t="s">
        <v>23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</row>
    <row r="45" spans="1:106" ht="18">
      <c r="A45" s="6"/>
      <c r="B45" s="52"/>
      <c r="C45" s="52" t="s">
        <v>30</v>
      </c>
      <c r="D45" s="52" t="s">
        <v>29</v>
      </c>
      <c r="E45" s="60">
        <v>0.1</v>
      </c>
      <c r="F45" s="60">
        <v>0.5</v>
      </c>
      <c r="G45" s="60">
        <v>0.6</v>
      </c>
      <c r="H45" s="58" t="s">
        <v>23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</row>
    <row r="46" spans="1:106" ht="18">
      <c r="A46" s="6"/>
      <c r="B46" s="52"/>
      <c r="C46" s="52" t="s">
        <v>31</v>
      </c>
      <c r="D46" s="52" t="s">
        <v>32</v>
      </c>
      <c r="E46" s="57">
        <f t="shared" ref="E46:G46" si="10">E43*E44*E45</f>
        <v>306.45820799999996</v>
      </c>
      <c r="F46" s="57">
        <f t="shared" si="10"/>
        <v>845.91292499999997</v>
      </c>
      <c r="G46" s="57">
        <f t="shared" si="10"/>
        <v>759.50047799999993</v>
      </c>
      <c r="H46" s="58">
        <f t="shared" ref="H46:H50" si="11">SUM(E46:G46)</f>
        <v>1911.8716109999998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</row>
    <row r="47" spans="1:106" ht="18">
      <c r="A47" s="6"/>
      <c r="B47" s="52" t="s">
        <v>33</v>
      </c>
      <c r="C47" s="52" t="s">
        <v>34</v>
      </c>
      <c r="D47" s="52" t="s">
        <v>35</v>
      </c>
      <c r="E47" s="57">
        <f>VLOOKUP(E39,データマスタ!$G$55:$J$65,2,FALSE)</f>
        <v>235274</v>
      </c>
      <c r="F47" s="57">
        <f>VLOOKUP(F39,データマスタ!$G$55:$J$65,2,FALSE)</f>
        <v>3519.5</v>
      </c>
      <c r="G47" s="57">
        <f>VLOOKUP(G39,データマスタ!$G$55:$J$65,2,FALSE)</f>
        <v>263.5</v>
      </c>
      <c r="H47" s="58">
        <f t="shared" si="11"/>
        <v>239057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</row>
    <row r="48" spans="1:106" ht="18">
      <c r="A48" s="6"/>
      <c r="B48" s="52"/>
      <c r="C48" s="52" t="s">
        <v>36</v>
      </c>
      <c r="D48" s="52" t="s">
        <v>37</v>
      </c>
      <c r="E48" s="57">
        <f t="shared" ref="E48:G48" si="12">E47*E45</f>
        <v>23527.4</v>
      </c>
      <c r="F48" s="57">
        <f t="shared" si="12"/>
        <v>1759.75</v>
      </c>
      <c r="G48" s="57">
        <f t="shared" si="12"/>
        <v>158.1</v>
      </c>
      <c r="H48" s="58">
        <f t="shared" si="11"/>
        <v>25445.25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</row>
    <row r="49" spans="1:106" ht="18">
      <c r="A49" s="6"/>
      <c r="B49" s="52" t="s">
        <v>38</v>
      </c>
      <c r="C49" s="52" t="s">
        <v>39</v>
      </c>
      <c r="D49" s="52" t="s">
        <v>40</v>
      </c>
      <c r="E49" s="61">
        <f t="shared" ref="E49:G49" si="13">E42*E43*E44/100</f>
        <v>183.87492479999997</v>
      </c>
      <c r="F49" s="61">
        <f t="shared" si="13"/>
        <v>101.50955100000002</v>
      </c>
      <c r="G49" s="61">
        <f t="shared" si="13"/>
        <v>75.950047799999993</v>
      </c>
      <c r="H49" s="62">
        <f t="shared" si="11"/>
        <v>361.33452360000001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</row>
    <row r="50" spans="1:106" ht="18">
      <c r="A50" s="6"/>
      <c r="B50" s="63"/>
      <c r="C50" s="52" t="s">
        <v>41</v>
      </c>
      <c r="D50" s="52" t="s">
        <v>42</v>
      </c>
      <c r="E50" s="61">
        <f t="shared" ref="E50:G50" si="14">E42*E46/100</f>
        <v>18.387492479999995</v>
      </c>
      <c r="F50" s="61">
        <f t="shared" si="14"/>
        <v>50.754775499999994</v>
      </c>
      <c r="G50" s="61">
        <f t="shared" si="14"/>
        <v>45.570028679999993</v>
      </c>
      <c r="H50" s="62">
        <f t="shared" si="11"/>
        <v>114.71229665999998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</row>
    <row r="51" spans="1:106" ht="15.75" customHeight="1">
      <c r="B51" s="63"/>
      <c r="C51" s="64" t="s">
        <v>43</v>
      </c>
      <c r="D51" s="64" t="s">
        <v>44</v>
      </c>
      <c r="E51" s="65">
        <f t="shared" ref="E51:G51" si="15">E50/E48*100000</f>
        <v>78.153525166401707</v>
      </c>
      <c r="F51" s="65">
        <f t="shared" si="15"/>
        <v>2884.2037505327457</v>
      </c>
      <c r="G51" s="65">
        <f t="shared" si="15"/>
        <v>28823.547552182161</v>
      </c>
      <c r="H51" s="58" t="s">
        <v>23</v>
      </c>
    </row>
    <row r="53" spans="1:106" ht="18">
      <c r="A53" s="6"/>
      <c r="B53" s="17"/>
      <c r="C53" s="17"/>
      <c r="D53" s="17"/>
      <c r="E53" s="17"/>
      <c r="F53" s="17"/>
      <c r="G53" s="1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</row>
    <row r="54" spans="1:106" ht="18">
      <c r="A54" s="6"/>
      <c r="B54" s="17"/>
      <c r="C54" s="17"/>
      <c r="D54" s="17"/>
      <c r="E54" s="17"/>
      <c r="F54" s="17"/>
      <c r="G54" s="1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</row>
    <row r="55" spans="1:106" ht="18">
      <c r="A55" s="6"/>
      <c r="B55" s="17"/>
      <c r="C55" s="17"/>
      <c r="D55" s="17"/>
      <c r="E55" s="17"/>
      <c r="F55" s="17"/>
      <c r="G55" s="1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</row>
    <row r="57" spans="1:106" ht="18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95" spans="2:2" ht="13">
      <c r="B95" s="19" t="s">
        <v>46</v>
      </c>
    </row>
  </sheetData>
  <phoneticPr fontId="14"/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データマスタ!$G$55:$G$65</xm:f>
          </x14:formula1>
          <xm:sqref>E21:G21 E39:G39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B95"/>
  <sheetViews>
    <sheetView showGridLines="0" workbookViewId="0"/>
  </sheetViews>
  <sheetFormatPr baseColWidth="10" defaultColWidth="12.6640625" defaultRowHeight="15.75" customHeight="1"/>
  <cols>
    <col min="1" max="1" width="5" customWidth="1"/>
    <col min="2" max="2" width="22.1640625" customWidth="1"/>
    <col min="3" max="3" width="35.6640625" customWidth="1"/>
    <col min="4" max="11" width="18.83203125" customWidth="1"/>
    <col min="12" max="12" width="15" customWidth="1"/>
  </cols>
  <sheetData>
    <row r="1" spans="1:106" ht="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6">
      <c r="A2" s="2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ht="33">
      <c r="A3" s="1"/>
      <c r="B3" s="27" t="s">
        <v>1</v>
      </c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ht="15.75" customHeight="1">
      <c r="A5" s="5"/>
      <c r="B5" s="25" t="s">
        <v>108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ht="15.75" customHeight="1">
      <c r="A6" s="5"/>
      <c r="B6" s="30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ht="15.75" customHeight="1">
      <c r="A7" s="5"/>
      <c r="B7" s="30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ht="18">
      <c r="A9" s="6"/>
      <c r="B9" s="6"/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ht="18">
      <c r="A10" s="6"/>
      <c r="B10" s="6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ht="31">
      <c r="A11" s="5"/>
      <c r="B11" s="24" t="s">
        <v>48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1:106" ht="18">
      <c r="A12" s="6"/>
      <c r="B12" s="9"/>
      <c r="C12" s="10"/>
      <c r="D12" s="10"/>
      <c r="E12" s="10"/>
      <c r="F12" s="6"/>
      <c r="G12" s="7"/>
      <c r="H12" s="7"/>
      <c r="I12" s="7"/>
      <c r="J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1:106" ht="19">
      <c r="A13" s="6"/>
      <c r="B13" s="25" t="s">
        <v>109</v>
      </c>
      <c r="C13" s="10"/>
      <c r="D13" s="10"/>
      <c r="E13" s="10"/>
      <c r="F13" s="6"/>
      <c r="G13" s="7"/>
      <c r="H13" s="7"/>
      <c r="I13" s="7"/>
      <c r="J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</row>
    <row r="14" spans="1:106" ht="19">
      <c r="A14" s="6"/>
      <c r="B14" s="30" t="s">
        <v>49</v>
      </c>
      <c r="C14" s="10"/>
      <c r="D14" s="10"/>
      <c r="E14" s="10"/>
      <c r="F14" s="6"/>
      <c r="G14" s="7"/>
      <c r="H14" s="7"/>
      <c r="I14" s="7"/>
      <c r="J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1:106" ht="19">
      <c r="A15" s="6"/>
      <c r="B15" s="30" t="s">
        <v>5</v>
      </c>
      <c r="C15" s="10"/>
      <c r="D15" s="10"/>
      <c r="E15" s="10"/>
      <c r="F15" s="6"/>
      <c r="G15" s="7"/>
      <c r="H15" s="7"/>
      <c r="I15" s="7"/>
      <c r="J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1:106" ht="19">
      <c r="A16" s="6"/>
      <c r="B16" s="30" t="s">
        <v>6</v>
      </c>
      <c r="C16" s="10"/>
      <c r="D16" s="10"/>
      <c r="E16" s="10"/>
      <c r="F16" s="6"/>
      <c r="G16" s="7"/>
      <c r="H16" s="7"/>
      <c r="I16" s="7"/>
      <c r="J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1:106" ht="19">
      <c r="A17" s="6"/>
      <c r="B17" s="30" t="s">
        <v>7</v>
      </c>
      <c r="C17" s="10"/>
      <c r="D17" s="10"/>
      <c r="E17" s="10"/>
      <c r="F17" s="6"/>
      <c r="G17" s="7"/>
      <c r="H17" s="7"/>
      <c r="I17" s="7"/>
      <c r="J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1:106" ht="19">
      <c r="A18" s="6"/>
      <c r="B18" s="30" t="s">
        <v>8</v>
      </c>
      <c r="C18" s="10"/>
      <c r="D18" s="10"/>
      <c r="E18" s="10"/>
      <c r="F18" s="6"/>
      <c r="G18" s="7"/>
      <c r="H18" s="7"/>
      <c r="I18" s="7"/>
      <c r="J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1:106" ht="18">
      <c r="A19" s="6"/>
      <c r="B19" s="9"/>
      <c r="C19" s="10"/>
      <c r="D19" s="10"/>
      <c r="E19" s="10"/>
      <c r="F19" s="6"/>
      <c r="G19" s="7"/>
      <c r="H19" s="7"/>
      <c r="I19" s="7"/>
      <c r="J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1:106" ht="24">
      <c r="A20" s="6"/>
      <c r="B20" s="26" t="s">
        <v>9</v>
      </c>
      <c r="C20" s="5"/>
      <c r="D20" s="5"/>
      <c r="E20" s="11"/>
      <c r="F20" s="11"/>
      <c r="G20" s="11"/>
      <c r="H20" s="11"/>
      <c r="I20" s="6"/>
      <c r="J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ht="18">
      <c r="A21" s="6"/>
      <c r="B21" s="31"/>
      <c r="C21" s="31"/>
      <c r="D21" s="31"/>
      <c r="E21" s="32" t="s">
        <v>50</v>
      </c>
      <c r="F21" s="32" t="s">
        <v>51</v>
      </c>
      <c r="G21" s="32" t="s">
        <v>52</v>
      </c>
      <c r="H21" s="33"/>
      <c r="I21" s="6"/>
      <c r="J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ht="18">
      <c r="A22" s="6"/>
      <c r="B22" s="50" t="s">
        <v>13</v>
      </c>
      <c r="C22" s="50" t="s">
        <v>14</v>
      </c>
      <c r="D22" s="50" t="s">
        <v>15</v>
      </c>
      <c r="E22" s="51"/>
      <c r="F22" s="51"/>
      <c r="G22" s="51"/>
      <c r="H22" s="51" t="s">
        <v>19</v>
      </c>
      <c r="I22" s="7"/>
      <c r="J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</row>
    <row r="23" spans="1:106" ht="18">
      <c r="A23" s="6"/>
      <c r="B23" s="52" t="s">
        <v>20</v>
      </c>
      <c r="C23" s="52" t="s">
        <v>21</v>
      </c>
      <c r="D23" s="52" t="s">
        <v>22</v>
      </c>
      <c r="E23" s="53">
        <v>0.5</v>
      </c>
      <c r="F23" s="53">
        <v>0.5</v>
      </c>
      <c r="G23" s="53">
        <v>0.5</v>
      </c>
      <c r="H23" s="54" t="s">
        <v>23</v>
      </c>
      <c r="I23" s="7"/>
      <c r="J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18">
      <c r="A24" s="6"/>
      <c r="B24" s="55"/>
      <c r="C24" s="52" t="s">
        <v>24</v>
      </c>
      <c r="D24" s="52" t="s">
        <v>22</v>
      </c>
      <c r="E24" s="56">
        <f t="shared" ref="E24:G24" si="0">E23*12</f>
        <v>6</v>
      </c>
      <c r="F24" s="56">
        <f t="shared" si="0"/>
        <v>6</v>
      </c>
      <c r="G24" s="56">
        <f t="shared" si="0"/>
        <v>6</v>
      </c>
      <c r="H24" s="54" t="s">
        <v>23</v>
      </c>
      <c r="I24" s="7"/>
      <c r="J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18">
      <c r="A25" s="6"/>
      <c r="B25" s="52" t="s">
        <v>25</v>
      </c>
      <c r="C25" s="52" t="s">
        <v>26</v>
      </c>
      <c r="D25" s="52" t="s">
        <v>27</v>
      </c>
      <c r="E25" s="57">
        <f>VLOOKUP(E21,データマスタ!$B$40:$E$58,4,FALSE)/1000</f>
        <v>213.71199999999999</v>
      </c>
      <c r="F25" s="57">
        <f>VLOOKUP(F21,データマスタ!$B$40:$E$58,4,FALSE)/1000</f>
        <v>2851.2449999999999</v>
      </c>
      <c r="G25" s="57">
        <f>VLOOKUP(G21,データマスタ!$B$40:$E$58,4,FALSE)/1000</f>
        <v>3018.799</v>
      </c>
      <c r="H25" s="58">
        <f>SUM(E25:G25)</f>
        <v>6083.7559999999994</v>
      </c>
      <c r="I25" s="7"/>
      <c r="J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18">
      <c r="A26" s="6"/>
      <c r="B26" s="52"/>
      <c r="C26" s="59" t="s">
        <v>28</v>
      </c>
      <c r="D26" s="52" t="s">
        <v>29</v>
      </c>
      <c r="E26" s="60">
        <v>0.72</v>
      </c>
      <c r="F26" s="60">
        <v>0.66</v>
      </c>
      <c r="G26" s="60">
        <v>0.66</v>
      </c>
      <c r="H26" s="58" t="s">
        <v>23</v>
      </c>
      <c r="I26" s="7"/>
      <c r="J26" s="7"/>
      <c r="O26" s="7"/>
      <c r="P26" s="7"/>
      <c r="Q26" s="7"/>
      <c r="R26" s="7"/>
      <c r="S26" s="9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18">
      <c r="A27" s="6"/>
      <c r="B27" s="52"/>
      <c r="C27" s="52" t="s">
        <v>30</v>
      </c>
      <c r="D27" s="52" t="s">
        <v>29</v>
      </c>
      <c r="E27" s="60">
        <v>0.05</v>
      </c>
      <c r="F27" s="60">
        <v>0.3</v>
      </c>
      <c r="G27" s="60">
        <v>0.3</v>
      </c>
      <c r="H27" s="58" t="s">
        <v>23</v>
      </c>
      <c r="I27" s="7"/>
      <c r="J27" s="7"/>
      <c r="O27" s="7"/>
      <c r="P27" s="7"/>
      <c r="Q27" s="7"/>
      <c r="R27" s="7"/>
      <c r="S27" s="9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18">
      <c r="A28" s="6"/>
      <c r="B28" s="52"/>
      <c r="C28" s="52" t="s">
        <v>31</v>
      </c>
      <c r="D28" s="52" t="s">
        <v>32</v>
      </c>
      <c r="E28" s="57">
        <f t="shared" ref="E28:G28" si="1">E25*E26*E27</f>
        <v>7.693632</v>
      </c>
      <c r="F28" s="57">
        <f t="shared" si="1"/>
        <v>564.54651000000001</v>
      </c>
      <c r="G28" s="57">
        <f t="shared" si="1"/>
        <v>597.72220199999992</v>
      </c>
      <c r="H28" s="58">
        <f t="shared" ref="H28:H32" si="2">SUM(E28:G28)</f>
        <v>1169.962344</v>
      </c>
      <c r="I28" s="7"/>
      <c r="J28" s="7"/>
      <c r="O28" s="7"/>
      <c r="P28" s="7"/>
      <c r="Q28" s="7"/>
      <c r="R28" s="7"/>
      <c r="S28" s="9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8">
      <c r="A29" s="6"/>
      <c r="B29" s="52" t="s">
        <v>33</v>
      </c>
      <c r="C29" s="52" t="s">
        <v>34</v>
      </c>
      <c r="D29" s="52" t="s">
        <v>35</v>
      </c>
      <c r="E29" s="57">
        <f>VLOOKUP(E21,データマスタ!$B$40:$E$58,2,FALSE)</f>
        <v>24619</v>
      </c>
      <c r="F29" s="57">
        <f>VLOOKUP(F21,データマスタ!$B$40:$E$58,2,FALSE)</f>
        <v>313981</v>
      </c>
      <c r="G29" s="57">
        <f>VLOOKUP(G21,データマスタ!$B$40:$E$58,2,FALSE)</f>
        <v>56146</v>
      </c>
      <c r="H29" s="58">
        <f t="shared" si="2"/>
        <v>394746</v>
      </c>
      <c r="I29" s="7"/>
      <c r="J29" s="7"/>
      <c r="O29" s="7"/>
      <c r="P29" s="7"/>
      <c r="Q29" s="7"/>
      <c r="R29" s="7"/>
      <c r="S29" s="9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18">
      <c r="A30" s="6"/>
      <c r="B30" s="52"/>
      <c r="C30" s="52" t="s">
        <v>36</v>
      </c>
      <c r="D30" s="52" t="s">
        <v>37</v>
      </c>
      <c r="E30" s="57">
        <f t="shared" ref="E30:G30" si="3">E29*E27</f>
        <v>1230.95</v>
      </c>
      <c r="F30" s="57">
        <f t="shared" si="3"/>
        <v>94194.3</v>
      </c>
      <c r="G30" s="57">
        <f t="shared" si="3"/>
        <v>16843.8</v>
      </c>
      <c r="H30" s="58">
        <f t="shared" si="2"/>
        <v>112269.05</v>
      </c>
      <c r="I30" s="7"/>
      <c r="J30" s="7"/>
      <c r="K30" s="12"/>
      <c r="L30" s="6"/>
      <c r="M30" s="7"/>
      <c r="N30" s="7"/>
      <c r="O30" s="7"/>
      <c r="P30" s="7"/>
      <c r="Q30" s="7"/>
      <c r="R30" s="7"/>
      <c r="S30" s="9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18">
      <c r="A31" s="6"/>
      <c r="B31" s="52" t="s">
        <v>38</v>
      </c>
      <c r="C31" s="52" t="s">
        <v>39</v>
      </c>
      <c r="D31" s="52" t="s">
        <v>40</v>
      </c>
      <c r="E31" s="61">
        <f t="shared" ref="E31:G31" si="4">E24*E25*E26/100</f>
        <v>9.232358399999999</v>
      </c>
      <c r="F31" s="61">
        <f t="shared" si="4"/>
        <v>112.90930200000001</v>
      </c>
      <c r="G31" s="61">
        <f t="shared" si="4"/>
        <v>119.54444040000003</v>
      </c>
      <c r="H31" s="62">
        <f t="shared" si="2"/>
        <v>241.68610080000002</v>
      </c>
      <c r="I31" s="7"/>
      <c r="J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ht="18">
      <c r="A32" s="6"/>
      <c r="B32" s="58"/>
      <c r="C32" s="52" t="s">
        <v>41</v>
      </c>
      <c r="D32" s="52" t="s">
        <v>42</v>
      </c>
      <c r="E32" s="61">
        <f t="shared" ref="E32:G32" si="5">E24*E28/100</f>
        <v>0.46161791999999996</v>
      </c>
      <c r="F32" s="61">
        <f t="shared" si="5"/>
        <v>33.872790600000002</v>
      </c>
      <c r="G32" s="61">
        <f t="shared" si="5"/>
        <v>35.863332119999995</v>
      </c>
      <c r="H32" s="62">
        <f t="shared" si="2"/>
        <v>70.197740640000006</v>
      </c>
      <c r="I32" s="7"/>
      <c r="J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ht="15.75" customHeight="1">
      <c r="B33" s="63"/>
      <c r="C33" s="64" t="s">
        <v>43</v>
      </c>
      <c r="D33" s="64" t="s">
        <v>44</v>
      </c>
      <c r="E33" s="65">
        <f t="shared" ref="E33:G33" si="6">E32/E30*100000</f>
        <v>37.50094804825541</v>
      </c>
      <c r="F33" s="65">
        <f t="shared" si="6"/>
        <v>35.960552390112774</v>
      </c>
      <c r="G33" s="65">
        <f t="shared" si="6"/>
        <v>212.91710967833859</v>
      </c>
      <c r="H33" s="58" t="s">
        <v>23</v>
      </c>
    </row>
    <row r="36" spans="1:106" ht="18">
      <c r="A36" s="6"/>
      <c r="B36" s="13"/>
      <c r="C36" s="13"/>
      <c r="D36" s="13"/>
      <c r="E36" s="13"/>
      <c r="F36" s="14"/>
      <c r="G36" s="15"/>
      <c r="H36" s="1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</row>
    <row r="37" spans="1:106" ht="18">
      <c r="A37" s="6"/>
      <c r="B37" s="5"/>
      <c r="C37" s="5"/>
      <c r="D37" s="5"/>
      <c r="E37" s="5"/>
      <c r="F37" s="17"/>
      <c r="G37" s="1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ht="24">
      <c r="A38" s="6"/>
      <c r="B38" s="26" t="s">
        <v>45</v>
      </c>
      <c r="C38" s="5"/>
      <c r="D38" s="5"/>
      <c r="E38" s="11"/>
      <c r="F38" s="11"/>
      <c r="G38" s="11"/>
      <c r="H38" s="1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</row>
    <row r="39" spans="1:106" ht="18">
      <c r="A39" s="6"/>
      <c r="B39" s="31"/>
      <c r="C39" s="31"/>
      <c r="D39" s="31"/>
      <c r="E39" s="33" t="str">
        <f>E21</f>
        <v>農林漁業</v>
      </c>
      <c r="F39" s="33" t="str">
        <f>F21</f>
        <v>建設業</v>
      </c>
      <c r="G39" s="33" t="str">
        <f>G21</f>
        <v>運輸業，郵便業</v>
      </c>
      <c r="H39" s="33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</row>
    <row r="40" spans="1:106" ht="18">
      <c r="A40" s="6"/>
      <c r="B40" s="50" t="s">
        <v>13</v>
      </c>
      <c r="C40" s="50" t="s">
        <v>14</v>
      </c>
      <c r="D40" s="50" t="s">
        <v>15</v>
      </c>
      <c r="E40" s="51"/>
      <c r="F40" s="51"/>
      <c r="G40" s="51"/>
      <c r="H40" s="51" t="s">
        <v>19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106" ht="18">
      <c r="A41" s="6"/>
      <c r="B41" s="52" t="s">
        <v>20</v>
      </c>
      <c r="C41" s="52" t="s">
        <v>21</v>
      </c>
      <c r="D41" s="52" t="s">
        <v>22</v>
      </c>
      <c r="E41" s="53">
        <f t="shared" ref="E41:G41" si="7">E23</f>
        <v>0.5</v>
      </c>
      <c r="F41" s="53">
        <f t="shared" si="7"/>
        <v>0.5</v>
      </c>
      <c r="G41" s="53">
        <f t="shared" si="7"/>
        <v>0.5</v>
      </c>
      <c r="H41" s="54" t="s">
        <v>23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</row>
    <row r="42" spans="1:106" ht="18">
      <c r="A42" s="6"/>
      <c r="B42" s="55"/>
      <c r="C42" s="52" t="s">
        <v>24</v>
      </c>
      <c r="D42" s="52" t="s">
        <v>22</v>
      </c>
      <c r="E42" s="56">
        <f t="shared" ref="E42:G42" si="8">E41*12</f>
        <v>6</v>
      </c>
      <c r="F42" s="56">
        <f t="shared" si="8"/>
        <v>6</v>
      </c>
      <c r="G42" s="56">
        <f t="shared" si="8"/>
        <v>6</v>
      </c>
      <c r="H42" s="54" t="s">
        <v>23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</row>
    <row r="43" spans="1:106" ht="18">
      <c r="A43" s="6"/>
      <c r="B43" s="52" t="s">
        <v>25</v>
      </c>
      <c r="C43" s="52" t="s">
        <v>26</v>
      </c>
      <c r="D43" s="52" t="s">
        <v>27</v>
      </c>
      <c r="E43" s="57">
        <f>VLOOKUP(E39,データマスタ!$B$40:$E$58,4,FALSE)/1000</f>
        <v>213.71199999999999</v>
      </c>
      <c r="F43" s="57">
        <f>VLOOKUP(F39,データマスタ!$B$40:$E$58,4,FALSE)/1000</f>
        <v>2851.2449999999999</v>
      </c>
      <c r="G43" s="57">
        <f>VLOOKUP(G39,データマスタ!$B$40:$E$58,4,FALSE)/1000</f>
        <v>3018.799</v>
      </c>
      <c r="H43" s="58">
        <f>SUM(E43:G43)</f>
        <v>6083.7559999999994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106" ht="18">
      <c r="A44" s="6"/>
      <c r="B44" s="52"/>
      <c r="C44" s="59" t="s">
        <v>28</v>
      </c>
      <c r="D44" s="52" t="s">
        <v>29</v>
      </c>
      <c r="E44" s="60">
        <v>0.72</v>
      </c>
      <c r="F44" s="60">
        <v>0.66</v>
      </c>
      <c r="G44" s="60">
        <v>0.66</v>
      </c>
      <c r="H44" s="58" t="s">
        <v>23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</row>
    <row r="45" spans="1:106" ht="18">
      <c r="A45" s="6"/>
      <c r="B45" s="52"/>
      <c r="C45" s="52" t="s">
        <v>30</v>
      </c>
      <c r="D45" s="52" t="s">
        <v>29</v>
      </c>
      <c r="E45" s="60">
        <v>0.1</v>
      </c>
      <c r="F45" s="60">
        <v>0.5</v>
      </c>
      <c r="G45" s="60">
        <v>0.6</v>
      </c>
      <c r="H45" s="58" t="s">
        <v>23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</row>
    <row r="46" spans="1:106" ht="18">
      <c r="A46" s="6"/>
      <c r="B46" s="52"/>
      <c r="C46" s="52" t="s">
        <v>31</v>
      </c>
      <c r="D46" s="52" t="s">
        <v>32</v>
      </c>
      <c r="E46" s="57">
        <f t="shared" ref="E46:G46" si="9">E43*E44*E45</f>
        <v>15.387264</v>
      </c>
      <c r="F46" s="57">
        <f t="shared" si="9"/>
        <v>940.91084999999998</v>
      </c>
      <c r="G46" s="57">
        <f t="shared" si="9"/>
        <v>1195.4444039999998</v>
      </c>
      <c r="H46" s="58">
        <f t="shared" ref="H46:H50" si="10">SUM(E46:G46)</f>
        <v>2151.742518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</row>
    <row r="47" spans="1:106" ht="18">
      <c r="A47" s="6"/>
      <c r="B47" s="52" t="s">
        <v>33</v>
      </c>
      <c r="C47" s="52" t="s">
        <v>34</v>
      </c>
      <c r="D47" s="52" t="s">
        <v>35</v>
      </c>
      <c r="E47" s="57">
        <f>VLOOKUP(E39,データマスタ!$B$40:$E$58,2,FALSE)</f>
        <v>24619</v>
      </c>
      <c r="F47" s="57">
        <f>VLOOKUP(F39,データマスタ!$B$40:$E$58,2,FALSE)</f>
        <v>313981</v>
      </c>
      <c r="G47" s="57">
        <f>VLOOKUP(G39,データマスタ!$B$40:$E$58,2,FALSE)</f>
        <v>56146</v>
      </c>
      <c r="H47" s="58">
        <f t="shared" si="10"/>
        <v>394746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</row>
    <row r="48" spans="1:106" ht="18">
      <c r="A48" s="6"/>
      <c r="B48" s="52"/>
      <c r="C48" s="52" t="s">
        <v>36</v>
      </c>
      <c r="D48" s="52" t="s">
        <v>37</v>
      </c>
      <c r="E48" s="57">
        <f t="shared" ref="E48:G48" si="11">E47*E45</f>
        <v>2461.9</v>
      </c>
      <c r="F48" s="57">
        <f t="shared" si="11"/>
        <v>156990.5</v>
      </c>
      <c r="G48" s="57">
        <f t="shared" si="11"/>
        <v>33687.599999999999</v>
      </c>
      <c r="H48" s="58">
        <f t="shared" si="10"/>
        <v>193140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</row>
    <row r="49" spans="1:106" ht="18">
      <c r="A49" s="6"/>
      <c r="B49" s="52" t="s">
        <v>38</v>
      </c>
      <c r="C49" s="52" t="s">
        <v>39</v>
      </c>
      <c r="D49" s="52" t="s">
        <v>40</v>
      </c>
      <c r="E49" s="61">
        <f t="shared" ref="E49:G49" si="12">E42*E43*E44/100</f>
        <v>9.232358399999999</v>
      </c>
      <c r="F49" s="61">
        <f t="shared" si="12"/>
        <v>112.90930200000001</v>
      </c>
      <c r="G49" s="61">
        <f t="shared" si="12"/>
        <v>119.54444040000003</v>
      </c>
      <c r="H49" s="62">
        <f t="shared" si="10"/>
        <v>241.68610080000002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</row>
    <row r="50" spans="1:106" ht="18">
      <c r="A50" s="6"/>
      <c r="B50" s="63"/>
      <c r="C50" s="52" t="s">
        <v>41</v>
      </c>
      <c r="D50" s="52" t="s">
        <v>42</v>
      </c>
      <c r="E50" s="61">
        <f t="shared" ref="E50:G50" si="13">E42*E46/100</f>
        <v>0.92323583999999992</v>
      </c>
      <c r="F50" s="61">
        <f t="shared" si="13"/>
        <v>56.454650999999991</v>
      </c>
      <c r="G50" s="61">
        <f t="shared" si="13"/>
        <v>71.726664239999991</v>
      </c>
      <c r="H50" s="62">
        <f t="shared" si="10"/>
        <v>129.10455107999996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</row>
    <row r="51" spans="1:106" ht="15.75" customHeight="1">
      <c r="B51" s="63"/>
      <c r="C51" s="64" t="s">
        <v>43</v>
      </c>
      <c r="D51" s="64" t="s">
        <v>44</v>
      </c>
      <c r="E51" s="65">
        <f t="shared" ref="E51:G51" si="14">E50/E48*100000</f>
        <v>37.50094804825541</v>
      </c>
      <c r="F51" s="65">
        <f t="shared" si="14"/>
        <v>35.960552390112774</v>
      </c>
      <c r="G51" s="65">
        <f t="shared" si="14"/>
        <v>212.91710967833859</v>
      </c>
      <c r="H51" s="58" t="s">
        <v>23</v>
      </c>
    </row>
    <row r="53" spans="1:106" ht="18">
      <c r="A53" s="6"/>
      <c r="B53" s="17"/>
      <c r="C53" s="17"/>
      <c r="D53" s="17"/>
      <c r="E53" s="17"/>
      <c r="F53" s="17"/>
      <c r="G53" s="1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</row>
    <row r="54" spans="1:106" ht="18">
      <c r="A54" s="6"/>
      <c r="B54" s="17"/>
      <c r="C54" s="17"/>
      <c r="D54" s="17"/>
      <c r="E54" s="17"/>
      <c r="F54" s="17"/>
      <c r="G54" s="1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</row>
    <row r="55" spans="1:106" ht="18">
      <c r="A55" s="6"/>
      <c r="B55" s="17"/>
      <c r="C55" s="17"/>
      <c r="D55" s="17"/>
      <c r="E55" s="17"/>
      <c r="F55" s="17"/>
      <c r="G55" s="1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</row>
    <row r="57" spans="1:106" ht="18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95" spans="2:2" ht="13">
      <c r="B95" s="19" t="s">
        <v>46</v>
      </c>
    </row>
  </sheetData>
  <phoneticPr fontId="14"/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データマスタ!$B$40:$B$58</xm:f>
          </x14:formula1>
          <xm:sqref>E21:G21 E39:G39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B96"/>
  <sheetViews>
    <sheetView showGridLines="0" zoomScaleNormal="100" workbookViewId="0"/>
  </sheetViews>
  <sheetFormatPr baseColWidth="10" defaultColWidth="12.6640625" defaultRowHeight="15.75" customHeight="1"/>
  <cols>
    <col min="1" max="1" width="5" customWidth="1"/>
    <col min="2" max="2" width="28" customWidth="1"/>
    <col min="3" max="3" width="26" customWidth="1"/>
    <col min="4" max="11" width="18.83203125" customWidth="1"/>
    <col min="12" max="12" width="15" customWidth="1"/>
  </cols>
  <sheetData>
    <row r="1" spans="1:106" ht="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6">
      <c r="A2" s="2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ht="33">
      <c r="A3" s="1"/>
      <c r="B3" s="27" t="s">
        <v>1</v>
      </c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ht="15.75" customHeight="1">
      <c r="A5" s="5"/>
      <c r="B5" s="25" t="s">
        <v>108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ht="15.75" customHeight="1">
      <c r="A6" s="5"/>
      <c r="B6" s="30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ht="15.75" customHeight="1">
      <c r="A7" s="5"/>
      <c r="B7" s="30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ht="31">
      <c r="A9" s="5"/>
      <c r="B9" s="24" t="s">
        <v>53</v>
      </c>
      <c r="C9" s="8"/>
      <c r="D9" s="8"/>
      <c r="E9" s="8"/>
      <c r="F9" s="8"/>
      <c r="G9" s="8"/>
      <c r="H9" s="8"/>
      <c r="I9" s="8"/>
      <c r="J9" s="8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06" ht="18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1:106" ht="24">
      <c r="A11" s="5"/>
      <c r="B11" s="26" t="s">
        <v>54</v>
      </c>
      <c r="C11" s="5"/>
      <c r="D11" s="5"/>
      <c r="E11" s="5"/>
      <c r="F11" s="5"/>
      <c r="G11" s="28" t="s">
        <v>55</v>
      </c>
      <c r="H11" s="20"/>
      <c r="I11" s="20"/>
      <c r="J11" s="20"/>
      <c r="K11" s="2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1:106" ht="15.75" customHeight="1">
      <c r="A12" s="5"/>
      <c r="B12" s="66"/>
      <c r="C12" s="33" t="s">
        <v>56</v>
      </c>
      <c r="D12" s="33" t="s">
        <v>57</v>
      </c>
      <c r="E12" s="33" t="s">
        <v>58</v>
      </c>
      <c r="F12" s="5"/>
      <c r="G12" s="28" t="s">
        <v>59</v>
      </c>
      <c r="H12" s="20"/>
      <c r="I12" s="20"/>
      <c r="J12" s="20"/>
      <c r="K12" s="2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1:106" ht="15.75" customHeight="1">
      <c r="A13" s="5"/>
      <c r="B13" s="64" t="s">
        <v>60</v>
      </c>
      <c r="C13" s="68">
        <v>3674058</v>
      </c>
      <c r="D13" s="68">
        <v>5270121</v>
      </c>
      <c r="E13" s="68">
        <v>51490797</v>
      </c>
      <c r="F13" s="5"/>
      <c r="G13" s="28" t="s">
        <v>61</v>
      </c>
      <c r="H13" s="20"/>
      <c r="I13" s="20"/>
      <c r="J13" s="20"/>
      <c r="K13" s="2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1:106" ht="15.75" customHeight="1">
      <c r="A14" s="5"/>
      <c r="B14" s="64" t="s">
        <v>62</v>
      </c>
      <c r="C14" s="68">
        <v>2061245</v>
      </c>
      <c r="D14" s="68">
        <v>3637937</v>
      </c>
      <c r="E14" s="68">
        <v>49205121</v>
      </c>
      <c r="F14" s="5"/>
      <c r="G14" s="29" t="s">
        <v>63</v>
      </c>
      <c r="H14" s="20"/>
      <c r="I14" s="20"/>
      <c r="J14" s="20"/>
      <c r="K14" s="2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1:106" ht="15.75" customHeight="1">
      <c r="A15" s="5"/>
      <c r="B15" s="64" t="s">
        <v>64</v>
      </c>
      <c r="C15" s="68">
        <v>1777291</v>
      </c>
      <c r="D15" s="68">
        <v>3154023</v>
      </c>
      <c r="E15" s="68">
        <v>40978489</v>
      </c>
      <c r="F15" s="5"/>
      <c r="G15" s="28"/>
      <c r="H15" s="20"/>
      <c r="I15" s="20"/>
      <c r="J15" s="20"/>
      <c r="K15" s="2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1:106" ht="15.75" customHeight="1">
      <c r="A16" s="5"/>
      <c r="B16" s="64" t="s">
        <v>65</v>
      </c>
      <c r="C16" s="68">
        <v>283954</v>
      </c>
      <c r="D16" s="68">
        <v>483914</v>
      </c>
      <c r="E16" s="68">
        <v>8226632</v>
      </c>
      <c r="F16" s="5"/>
      <c r="G16" s="28" t="s">
        <v>66</v>
      </c>
      <c r="H16" s="20"/>
      <c r="I16" s="20"/>
      <c r="J16" s="20"/>
      <c r="K16" s="2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1:106" ht="15.75" customHeight="1">
      <c r="A17" s="5"/>
      <c r="B17" s="66" t="s">
        <v>67</v>
      </c>
      <c r="C17" s="67">
        <v>1612813</v>
      </c>
      <c r="D17" s="67">
        <v>1632184</v>
      </c>
      <c r="E17" s="67">
        <v>2285676</v>
      </c>
      <c r="F17" s="5"/>
      <c r="G17" s="28" t="s">
        <v>68</v>
      </c>
      <c r="H17" s="20"/>
      <c r="I17" s="20"/>
      <c r="J17" s="20"/>
      <c r="K17" s="2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1:106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</row>
    <row r="19" spans="1:106" ht="15.75" customHeight="1">
      <c r="A19" s="5"/>
      <c r="B19" s="11" t="s">
        <v>69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1:106" ht="15.75" customHeight="1">
      <c r="A20" s="5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1:106" ht="24">
      <c r="A21" s="5"/>
      <c r="B21" s="26" t="s">
        <v>70</v>
      </c>
      <c r="C21" s="5"/>
      <c r="D21" s="5"/>
      <c r="E21" s="5"/>
      <c r="F21" s="5"/>
      <c r="G21" s="26" t="s">
        <v>71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ht="15.75" customHeight="1">
      <c r="A22" s="5"/>
      <c r="B22" s="66"/>
      <c r="C22" s="33" t="s">
        <v>56</v>
      </c>
      <c r="D22" s="33" t="s">
        <v>57</v>
      </c>
      <c r="E22" s="33" t="s">
        <v>58</v>
      </c>
      <c r="F22" s="5"/>
      <c r="G22" s="66"/>
      <c r="H22" s="33" t="s">
        <v>56</v>
      </c>
      <c r="I22" s="33" t="s">
        <v>57</v>
      </c>
      <c r="J22" s="33" t="s">
        <v>58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1:106" ht="15.75" customHeight="1">
      <c r="A23" s="5"/>
      <c r="B23" s="64" t="s">
        <v>60</v>
      </c>
      <c r="C23" s="68">
        <v>1777291</v>
      </c>
      <c r="D23" s="68">
        <v>3154023</v>
      </c>
      <c r="E23" s="68">
        <v>40978489</v>
      </c>
      <c r="F23" s="5"/>
      <c r="G23" s="64" t="s">
        <v>60</v>
      </c>
      <c r="H23" s="68">
        <v>239057</v>
      </c>
      <c r="I23" s="68">
        <v>372955</v>
      </c>
      <c r="J23" s="68">
        <v>8737667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1:106" ht="15.75" customHeight="1">
      <c r="A24" s="5"/>
      <c r="B24" s="64" t="s">
        <v>72</v>
      </c>
      <c r="C24" s="68">
        <v>1059580</v>
      </c>
      <c r="D24" s="68">
        <v>1101271</v>
      </c>
      <c r="E24" s="68">
        <v>1421563</v>
      </c>
      <c r="F24" s="5"/>
      <c r="G24" s="64" t="s">
        <v>72</v>
      </c>
      <c r="H24" s="68">
        <v>104696</v>
      </c>
      <c r="I24" s="68">
        <v>108381</v>
      </c>
      <c r="J24" s="68">
        <v>172314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5.75" customHeight="1">
      <c r="A25" s="5"/>
      <c r="B25" s="64" t="s">
        <v>73</v>
      </c>
      <c r="C25" s="68">
        <v>275094</v>
      </c>
      <c r="D25" s="68">
        <v>323451</v>
      </c>
      <c r="E25" s="68">
        <v>1816402</v>
      </c>
      <c r="F25" s="5"/>
      <c r="G25" s="64" t="s">
        <v>73</v>
      </c>
      <c r="H25" s="68">
        <v>42593</v>
      </c>
      <c r="I25" s="68">
        <v>47384</v>
      </c>
      <c r="J25" s="68">
        <v>284403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5.75" customHeight="1">
      <c r="A26" s="5"/>
      <c r="B26" s="64" t="s">
        <v>74</v>
      </c>
      <c r="C26" s="68">
        <v>191928</v>
      </c>
      <c r="D26" s="68">
        <v>271743</v>
      </c>
      <c r="E26" s="68">
        <v>2607426</v>
      </c>
      <c r="F26" s="5"/>
      <c r="G26" s="64" t="s">
        <v>74</v>
      </c>
      <c r="H26" s="68">
        <v>35117</v>
      </c>
      <c r="I26" s="68">
        <v>43656</v>
      </c>
      <c r="J26" s="68">
        <v>481745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5.75" customHeight="1">
      <c r="A27" s="5"/>
      <c r="B27" s="64" t="s">
        <v>75</v>
      </c>
      <c r="C27" s="68">
        <v>79145</v>
      </c>
      <c r="D27" s="68">
        <v>143585</v>
      </c>
      <c r="E27" s="68">
        <v>1885133</v>
      </c>
      <c r="F27" s="5"/>
      <c r="G27" s="64" t="s">
        <v>75</v>
      </c>
      <c r="H27" s="68">
        <v>16705</v>
      </c>
      <c r="I27" s="68">
        <v>24241</v>
      </c>
      <c r="J27" s="68">
        <v>400298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5.75" customHeight="1">
      <c r="A28" s="5"/>
      <c r="B28" s="64" t="s">
        <v>76</v>
      </c>
      <c r="C28" s="68">
        <v>69034</v>
      </c>
      <c r="D28" s="68">
        <v>166993</v>
      </c>
      <c r="E28" s="68">
        <v>2618923</v>
      </c>
      <c r="F28" s="5"/>
      <c r="G28" s="64" t="s">
        <v>76</v>
      </c>
      <c r="H28" s="68">
        <v>14726</v>
      </c>
      <c r="I28" s="68">
        <v>26167</v>
      </c>
      <c r="J28" s="68">
        <v>563173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ht="15.75" customHeight="1">
      <c r="A29" s="5"/>
      <c r="B29" s="64" t="s">
        <v>77</v>
      </c>
      <c r="C29" s="68">
        <v>51933</v>
      </c>
      <c r="D29" s="68">
        <v>192717</v>
      </c>
      <c r="E29" s="68">
        <v>3588038</v>
      </c>
      <c r="F29" s="5"/>
      <c r="G29" s="64" t="s">
        <v>77</v>
      </c>
      <c r="H29" s="68">
        <v>12350</v>
      </c>
      <c r="I29" s="68">
        <v>30864</v>
      </c>
      <c r="J29" s="68">
        <v>858089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1:106" ht="15.75" customHeight="1">
      <c r="A30" s="5"/>
      <c r="B30" s="64" t="s">
        <v>78</v>
      </c>
      <c r="C30" s="68">
        <v>35057</v>
      </c>
      <c r="D30" s="68">
        <v>252951</v>
      </c>
      <c r="E30" s="68">
        <v>5750304</v>
      </c>
      <c r="F30" s="5"/>
      <c r="G30" s="64" t="s">
        <v>78</v>
      </c>
      <c r="H30" s="68">
        <v>9087</v>
      </c>
      <c r="I30" s="68">
        <v>38225</v>
      </c>
      <c r="J30" s="68">
        <v>1496342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1:106" ht="15.75" customHeight="1">
      <c r="A31" s="5"/>
      <c r="B31" s="64" t="s">
        <v>79</v>
      </c>
      <c r="C31" s="68">
        <v>11478</v>
      </c>
      <c r="D31" s="68">
        <v>279828</v>
      </c>
      <c r="E31" s="68">
        <v>5848414</v>
      </c>
      <c r="F31" s="5"/>
      <c r="G31" s="64" t="s">
        <v>79</v>
      </c>
      <c r="H31" s="68">
        <v>2845</v>
      </c>
      <c r="I31" s="68">
        <v>26617</v>
      </c>
      <c r="J31" s="68">
        <v>1427623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1:106" ht="15.75" customHeight="1">
      <c r="A32" s="5"/>
      <c r="B32" s="70" t="s">
        <v>105</v>
      </c>
      <c r="C32" s="68">
        <v>2204</v>
      </c>
      <c r="D32" s="68">
        <v>105625</v>
      </c>
      <c r="E32" s="68">
        <v>2998150</v>
      </c>
      <c r="F32" s="5"/>
      <c r="G32" s="71" t="s">
        <v>105</v>
      </c>
      <c r="H32" s="68">
        <v>536</v>
      </c>
      <c r="I32" s="68">
        <v>10217</v>
      </c>
      <c r="J32" s="68">
        <v>719883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1:106" ht="15.75" customHeight="1">
      <c r="A33" s="5"/>
      <c r="B33" s="71" t="s">
        <v>106</v>
      </c>
      <c r="C33" s="68">
        <v>1289</v>
      </c>
      <c r="D33" s="68">
        <v>120781</v>
      </c>
      <c r="E33" s="68">
        <v>3934049</v>
      </c>
      <c r="F33" s="5"/>
      <c r="G33" s="71" t="s">
        <v>106</v>
      </c>
      <c r="H33" s="68">
        <v>277</v>
      </c>
      <c r="I33" s="68">
        <v>10553</v>
      </c>
      <c r="J33" s="68">
        <v>831733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1:106" ht="15.75" customHeight="1">
      <c r="A34" s="5"/>
      <c r="B34" s="69" t="s">
        <v>107</v>
      </c>
      <c r="C34" s="67">
        <v>549</v>
      </c>
      <c r="D34" s="67">
        <v>195078</v>
      </c>
      <c r="E34" s="67">
        <v>8510087</v>
      </c>
      <c r="F34" s="5"/>
      <c r="G34" s="69" t="s">
        <v>107</v>
      </c>
      <c r="H34" s="67">
        <v>125</v>
      </c>
      <c r="I34" s="67">
        <v>6650</v>
      </c>
      <c r="J34" s="67">
        <v>1502064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1:106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106" ht="15.75" customHeight="1">
      <c r="A36" s="21"/>
      <c r="B36" s="12" t="s">
        <v>69</v>
      </c>
      <c r="C36" s="22"/>
      <c r="D36" s="21"/>
      <c r="E36" s="21"/>
      <c r="F36" s="21"/>
      <c r="G36" s="12" t="s">
        <v>69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</row>
    <row r="37" spans="1:106" ht="18">
      <c r="A37" s="6"/>
      <c r="B37" s="6"/>
      <c r="C37" s="6"/>
      <c r="D37" s="6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ht="24">
      <c r="A38" s="6"/>
      <c r="B38" s="26" t="s">
        <v>80</v>
      </c>
      <c r="C38" s="6"/>
      <c r="D38" s="6"/>
      <c r="E38" s="6"/>
      <c r="F38" s="6"/>
      <c r="G38" s="26" t="s">
        <v>81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</row>
    <row r="39" spans="1:106" ht="18">
      <c r="A39" s="5"/>
      <c r="B39" s="66"/>
      <c r="C39" s="33" t="s">
        <v>56</v>
      </c>
      <c r="D39" s="33" t="s">
        <v>57</v>
      </c>
      <c r="E39" s="33" t="s">
        <v>58</v>
      </c>
      <c r="F39" s="5"/>
      <c r="G39" s="72"/>
      <c r="H39" s="33" t="s">
        <v>56</v>
      </c>
      <c r="I39" s="33" t="s">
        <v>57</v>
      </c>
      <c r="J39" s="33" t="s">
        <v>58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1:106" ht="15.75" customHeight="1">
      <c r="A40" s="5"/>
      <c r="B40" s="64" t="s">
        <v>82</v>
      </c>
      <c r="C40" s="68">
        <v>1777291</v>
      </c>
      <c r="D40" s="68">
        <v>3154023</v>
      </c>
      <c r="E40" s="68">
        <v>40978489</v>
      </c>
      <c r="F40" s="5"/>
      <c r="G40" s="74" t="s">
        <v>83</v>
      </c>
      <c r="H40" s="75">
        <f t="shared" ref="H40:J40" si="0">SUM(C24:C29)</f>
        <v>1726714</v>
      </c>
      <c r="I40" s="75">
        <f t="shared" si="0"/>
        <v>2199760</v>
      </c>
      <c r="J40" s="75">
        <f t="shared" si="0"/>
        <v>13937485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ht="15.75" customHeight="1">
      <c r="A41" s="5"/>
      <c r="B41" s="64" t="s">
        <v>50</v>
      </c>
      <c r="C41" s="68">
        <v>24619</v>
      </c>
      <c r="D41" s="68">
        <v>28973</v>
      </c>
      <c r="E41" s="68">
        <v>213712</v>
      </c>
      <c r="F41" s="5"/>
      <c r="G41" s="74" t="s">
        <v>10</v>
      </c>
      <c r="H41" s="75">
        <f t="shared" ref="H41:J41" si="1">SUM(C24:C30)</f>
        <v>1761771</v>
      </c>
      <c r="I41" s="75">
        <f t="shared" si="1"/>
        <v>2452711</v>
      </c>
      <c r="J41" s="75">
        <f t="shared" si="1"/>
        <v>19687789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15.75" customHeight="1">
      <c r="A42" s="5"/>
      <c r="B42" s="64" t="s">
        <v>84</v>
      </c>
      <c r="C42" s="68">
        <v>1752672</v>
      </c>
      <c r="D42" s="68">
        <v>3125050</v>
      </c>
      <c r="E42" s="68">
        <v>40764777</v>
      </c>
      <c r="F42" s="5"/>
      <c r="G42" s="74" t="s">
        <v>85</v>
      </c>
      <c r="H42" s="75">
        <f t="shared" ref="H42:J42" si="2">SUM(C30)</f>
        <v>35057</v>
      </c>
      <c r="I42" s="75">
        <f t="shared" si="2"/>
        <v>252951</v>
      </c>
      <c r="J42" s="75">
        <f t="shared" si="2"/>
        <v>5750304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ht="15.75" customHeight="1">
      <c r="A43" s="5"/>
      <c r="B43" s="64" t="s">
        <v>86</v>
      </c>
      <c r="C43" s="68">
        <v>1270</v>
      </c>
      <c r="D43" s="68">
        <v>1758</v>
      </c>
      <c r="E43" s="68">
        <v>17073</v>
      </c>
      <c r="F43" s="5"/>
      <c r="G43" s="74" t="s">
        <v>87</v>
      </c>
      <c r="H43" s="75">
        <f t="shared" ref="H43:J43" si="3">SUM(C30:C31)</f>
        <v>46535</v>
      </c>
      <c r="I43" s="75">
        <f t="shared" si="3"/>
        <v>532779</v>
      </c>
      <c r="J43" s="75">
        <f t="shared" si="3"/>
        <v>11598718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ht="15.75" customHeight="1">
      <c r="A44" s="5"/>
      <c r="B44" s="64" t="s">
        <v>51</v>
      </c>
      <c r="C44" s="68">
        <v>313981</v>
      </c>
      <c r="D44" s="68">
        <v>382243</v>
      </c>
      <c r="E44" s="68">
        <v>2851245</v>
      </c>
      <c r="F44" s="5"/>
      <c r="G44" s="74" t="s">
        <v>88</v>
      </c>
      <c r="H44" s="75">
        <f t="shared" ref="H44:J44" si="4">SUM(C31:C32)</f>
        <v>13682</v>
      </c>
      <c r="I44" s="75">
        <f t="shared" si="4"/>
        <v>385453</v>
      </c>
      <c r="J44" s="75">
        <f t="shared" si="4"/>
        <v>8846564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ht="15.75" customHeight="1">
      <c r="A45" s="5"/>
      <c r="B45" s="64" t="s">
        <v>89</v>
      </c>
      <c r="C45" s="68">
        <v>239057</v>
      </c>
      <c r="D45" s="68">
        <v>372955</v>
      </c>
      <c r="E45" s="68">
        <v>8737667</v>
      </c>
      <c r="F45" s="5"/>
      <c r="G45" s="74" t="s">
        <v>11</v>
      </c>
      <c r="H45" s="68">
        <f t="shared" ref="H45:J45" si="5">SUM(C31:C32)+C33/2</f>
        <v>14326.5</v>
      </c>
      <c r="I45" s="68">
        <f t="shared" si="5"/>
        <v>445843.5</v>
      </c>
      <c r="J45" s="68">
        <f t="shared" si="5"/>
        <v>10813588.5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ht="15.75" customHeight="1">
      <c r="A46" s="5"/>
      <c r="B46" s="64" t="s">
        <v>90</v>
      </c>
      <c r="C46" s="68">
        <v>5208</v>
      </c>
      <c r="D46" s="68">
        <v>9688</v>
      </c>
      <c r="E46" s="68">
        <v>214123</v>
      </c>
      <c r="F46" s="5"/>
      <c r="G46" s="74" t="s">
        <v>91</v>
      </c>
      <c r="H46" s="75">
        <f t="shared" ref="H46:I46" si="6">SUM(C32)+C33/2</f>
        <v>2848.5</v>
      </c>
      <c r="I46" s="75">
        <f t="shared" si="6"/>
        <v>166015.5</v>
      </c>
      <c r="J46" s="75">
        <f>SUM(E32)+E33/2</f>
        <v>4965174.5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</row>
    <row r="47" spans="1:106" ht="15.75" customHeight="1">
      <c r="A47" s="5"/>
      <c r="B47" s="64" t="s">
        <v>92</v>
      </c>
      <c r="C47" s="68">
        <v>53150</v>
      </c>
      <c r="D47" s="68">
        <v>75876</v>
      </c>
      <c r="E47" s="68">
        <v>1816181</v>
      </c>
      <c r="F47" s="5"/>
      <c r="G47" s="76" t="s">
        <v>113</v>
      </c>
      <c r="H47" s="75">
        <f>SUM(C32:C33)</f>
        <v>3493</v>
      </c>
      <c r="I47" s="75">
        <f>SUM(D32:D33)</f>
        <v>226406</v>
      </c>
      <c r="J47" s="75">
        <f>SUM(E32:E33)</f>
        <v>6932199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ht="15.75" customHeight="1">
      <c r="A48" s="5"/>
      <c r="B48" s="64" t="s">
        <v>52</v>
      </c>
      <c r="C48" s="68">
        <v>56146</v>
      </c>
      <c r="D48" s="68">
        <v>121360</v>
      </c>
      <c r="E48" s="68">
        <v>3018799</v>
      </c>
      <c r="F48" s="5"/>
      <c r="G48" s="77" t="s">
        <v>112</v>
      </c>
      <c r="H48" s="75">
        <f>SUM(C33:C34)</f>
        <v>1838</v>
      </c>
      <c r="I48" s="75">
        <f>SUM(D33:D34)</f>
        <v>315859</v>
      </c>
      <c r="J48" s="75">
        <f>SUM(E33:E34)</f>
        <v>12444136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15.75" customHeight="1">
      <c r="A49" s="5"/>
      <c r="B49" s="64" t="s">
        <v>94</v>
      </c>
      <c r="C49" s="68">
        <v>410172</v>
      </c>
      <c r="D49" s="68">
        <v>864622</v>
      </c>
      <c r="E49" s="68">
        <v>8939775</v>
      </c>
      <c r="F49" s="5"/>
      <c r="G49" s="74" t="s">
        <v>12</v>
      </c>
      <c r="H49" s="75">
        <f>SUM(C34)+C33/2</f>
        <v>1193.5</v>
      </c>
      <c r="I49" s="75">
        <f>SUM(D34)+D33/2</f>
        <v>255468.5</v>
      </c>
      <c r="J49" s="75">
        <f>SUM(E34)+E33/2</f>
        <v>10477111.5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ht="15.75" customHeight="1">
      <c r="A50" s="5"/>
      <c r="B50" s="64" t="s">
        <v>95</v>
      </c>
      <c r="C50" s="68">
        <v>25333</v>
      </c>
      <c r="D50" s="68">
        <v>66419</v>
      </c>
      <c r="E50" s="68">
        <v>1228713</v>
      </c>
      <c r="F50" s="5"/>
      <c r="G50" s="12" t="s">
        <v>93</v>
      </c>
      <c r="H50" s="73">
        <f>C34</f>
        <v>549</v>
      </c>
      <c r="I50" s="73">
        <f>D34</f>
        <v>195078</v>
      </c>
      <c r="J50" s="73">
        <f>E34</f>
        <v>8510087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ht="13">
      <c r="A51" s="5"/>
      <c r="B51" s="64" t="s">
        <v>96</v>
      </c>
      <c r="C51" s="68">
        <v>220078</v>
      </c>
      <c r="D51" s="68">
        <v>263890</v>
      </c>
      <c r="E51" s="68">
        <v>1019485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106" ht="16" customHeight="1">
      <c r="A52" s="5"/>
      <c r="B52" s="64" t="s">
        <v>98</v>
      </c>
      <c r="C52" s="68">
        <v>106887</v>
      </c>
      <c r="D52" s="68">
        <v>140777</v>
      </c>
      <c r="E52" s="68">
        <v>1168707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</row>
    <row r="53" spans="1:106" ht="19" customHeight="1">
      <c r="A53" s="5"/>
      <c r="B53" s="64" t="s">
        <v>99</v>
      </c>
      <c r="C53" s="68">
        <v>92287</v>
      </c>
      <c r="D53" s="68">
        <v>319555</v>
      </c>
      <c r="E53" s="68">
        <v>4108211</v>
      </c>
      <c r="F53" s="5"/>
      <c r="G53" s="26" t="s">
        <v>97</v>
      </c>
      <c r="H53" s="7"/>
      <c r="I53" s="7"/>
      <c r="J53" s="7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ht="15.75" customHeight="1">
      <c r="A54" s="5"/>
      <c r="B54" s="64" t="s">
        <v>100</v>
      </c>
      <c r="C54" s="68">
        <v>63706</v>
      </c>
      <c r="D54" s="68">
        <v>155389</v>
      </c>
      <c r="E54" s="68">
        <v>1436654</v>
      </c>
      <c r="F54" s="5"/>
      <c r="G54" s="72"/>
      <c r="H54" s="33" t="s">
        <v>56</v>
      </c>
      <c r="I54" s="33" t="s">
        <v>57</v>
      </c>
      <c r="J54" s="33" t="s">
        <v>58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1:106" ht="15.75" customHeight="1">
      <c r="A55" s="5"/>
      <c r="B55" s="64" t="s">
        <v>101</v>
      </c>
      <c r="C55" s="68">
        <v>18212</v>
      </c>
      <c r="D55" s="68">
        <v>55176</v>
      </c>
      <c r="E55" s="68">
        <v>442994</v>
      </c>
      <c r="F55" s="5"/>
      <c r="G55" s="74" t="s">
        <v>83</v>
      </c>
      <c r="H55" s="75">
        <f>SUM(H24:H29)</f>
        <v>226187</v>
      </c>
      <c r="I55" s="75">
        <f>SUM(I24:I29)</f>
        <v>280693</v>
      </c>
      <c r="J55" s="75">
        <f>SUM(J24:J29)</f>
        <v>2760022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</row>
    <row r="56" spans="1:106" ht="13">
      <c r="A56" s="5"/>
      <c r="B56" s="64" t="s">
        <v>102</v>
      </c>
      <c r="C56" s="68">
        <v>50869</v>
      </c>
      <c r="D56" s="68">
        <v>107431</v>
      </c>
      <c r="E56" s="68">
        <v>1300717</v>
      </c>
      <c r="F56" s="5"/>
      <c r="G56" s="74" t="s">
        <v>10</v>
      </c>
      <c r="H56" s="75">
        <f>SUM(H24:H30)</f>
        <v>235274</v>
      </c>
      <c r="I56" s="75">
        <f>SUM(I24:I30)</f>
        <v>318918</v>
      </c>
      <c r="J56" s="75">
        <f>SUM(J24:J30)</f>
        <v>4256364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</row>
    <row r="57" spans="1:106" ht="13">
      <c r="A57" s="5"/>
      <c r="B57" s="64" t="s">
        <v>103</v>
      </c>
      <c r="C57" s="68">
        <v>74</v>
      </c>
      <c r="D57" s="68">
        <v>20350</v>
      </c>
      <c r="E57" s="68">
        <v>374111</v>
      </c>
      <c r="F57" s="5"/>
      <c r="G57" s="74" t="s">
        <v>85</v>
      </c>
      <c r="H57" s="75">
        <f>SUM(H30)</f>
        <v>9087</v>
      </c>
      <c r="I57" s="75">
        <f>SUM(I30)</f>
        <v>38225</v>
      </c>
      <c r="J57" s="75">
        <f>SUM(J30)</f>
        <v>1496342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58" spans="1:106" ht="13">
      <c r="A58" s="5"/>
      <c r="B58" s="52" t="s">
        <v>110</v>
      </c>
      <c r="C58" s="68">
        <v>96242</v>
      </c>
      <c r="D58" s="68">
        <v>167561</v>
      </c>
      <c r="E58" s="68">
        <v>4090322</v>
      </c>
      <c r="F58" s="5"/>
      <c r="G58" s="74" t="s">
        <v>87</v>
      </c>
      <c r="H58" s="75">
        <f t="shared" ref="H58:J59" si="7">SUM(H30:H31)</f>
        <v>11932</v>
      </c>
      <c r="I58" s="75">
        <f t="shared" si="7"/>
        <v>64842</v>
      </c>
      <c r="J58" s="75">
        <f t="shared" si="7"/>
        <v>2923965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18">
      <c r="A59" s="6"/>
      <c r="B59" s="6"/>
      <c r="C59" s="6"/>
      <c r="D59" s="6"/>
      <c r="E59" s="6"/>
      <c r="F59" s="6"/>
      <c r="G59" s="74" t="s">
        <v>88</v>
      </c>
      <c r="H59" s="75">
        <f t="shared" si="7"/>
        <v>3381</v>
      </c>
      <c r="I59" s="75">
        <f t="shared" si="7"/>
        <v>36834</v>
      </c>
      <c r="J59" s="75">
        <f t="shared" si="7"/>
        <v>2147506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</row>
    <row r="60" spans="1:106" ht="18">
      <c r="A60" s="6"/>
      <c r="B60" s="12" t="s">
        <v>69</v>
      </c>
      <c r="C60" s="6"/>
      <c r="D60" s="6"/>
      <c r="E60" s="6"/>
      <c r="F60" s="6"/>
      <c r="G60" s="74" t="s">
        <v>11</v>
      </c>
      <c r="H60" s="68">
        <f>SUM(H31:H32)+H33/2</f>
        <v>3519.5</v>
      </c>
      <c r="I60" s="68">
        <f>SUM(I31:I32)+I33/2</f>
        <v>42110.5</v>
      </c>
      <c r="J60" s="68">
        <f>SUM(J31:J32)+J33/2</f>
        <v>2563372.5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</row>
    <row r="61" spans="1:106" ht="18">
      <c r="A61" s="6"/>
      <c r="B61" s="6"/>
      <c r="C61" s="6"/>
      <c r="D61" s="6"/>
      <c r="E61" s="6"/>
      <c r="F61" s="6"/>
      <c r="G61" s="74" t="s">
        <v>91</v>
      </c>
      <c r="H61" s="75">
        <f>SUM(H32)+H33/2</f>
        <v>674.5</v>
      </c>
      <c r="I61" s="75">
        <f>SUM(I32)+I33/2</f>
        <v>15493.5</v>
      </c>
      <c r="J61" s="75">
        <f>SUM(J32)+J33/2</f>
        <v>1135749.5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</row>
    <row r="62" spans="1:106" ht="18">
      <c r="A62" s="6"/>
      <c r="B62" s="6"/>
      <c r="C62" s="6"/>
      <c r="D62" s="6"/>
      <c r="E62" s="6"/>
      <c r="F62" s="6"/>
      <c r="G62" s="76" t="s">
        <v>111</v>
      </c>
      <c r="H62" s="75">
        <f>SUM(H32:H33)</f>
        <v>813</v>
      </c>
      <c r="I62" s="75">
        <f>SUM(I32:I33)</f>
        <v>20770</v>
      </c>
      <c r="J62" s="75">
        <f>SUM(J32:J33)</f>
        <v>1551616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</row>
    <row r="63" spans="1:106" ht="15.75" customHeight="1">
      <c r="G63" s="77" t="s">
        <v>112</v>
      </c>
      <c r="H63" s="75">
        <f>SUM(H33:H34)</f>
        <v>402</v>
      </c>
      <c r="I63" s="75">
        <f>SUM(I33:I34)</f>
        <v>17203</v>
      </c>
      <c r="J63" s="75">
        <f>SUM(J33:J34)</f>
        <v>2333797</v>
      </c>
    </row>
    <row r="64" spans="1:106" ht="15.75" customHeight="1">
      <c r="G64" s="74" t="s">
        <v>12</v>
      </c>
      <c r="H64" s="75">
        <f>SUM(H34)+H33/2</f>
        <v>263.5</v>
      </c>
      <c r="I64" s="75">
        <f>SUM(I34)+I33/2</f>
        <v>11926.5</v>
      </c>
      <c r="J64" s="75">
        <f>SUM(J34)+J33/2</f>
        <v>1917930.5</v>
      </c>
    </row>
    <row r="65" spans="7:10" ht="15.75" customHeight="1">
      <c r="G65" s="12" t="s">
        <v>93</v>
      </c>
      <c r="H65" s="73">
        <f>H34</f>
        <v>125</v>
      </c>
      <c r="I65" s="73">
        <f>I34</f>
        <v>6650</v>
      </c>
      <c r="J65" s="73">
        <f>J34</f>
        <v>1502064</v>
      </c>
    </row>
    <row r="96" spans="2:2" ht="13">
      <c r="B96" s="19" t="s">
        <v>46</v>
      </c>
    </row>
  </sheetData>
  <phoneticPr fontId="14"/>
  <hyperlinks>
    <hyperlink ref="G14" r:id="rId1" xr:uid="{00000000-0004-0000-0300-000000000000}"/>
  </hyperlinks>
  <pageMargins left="0.7" right="0.7" top="0.75" bottom="0.75" header="0.3" footer="0.3"/>
  <ignoredErrors>
    <ignoredError sqref="H40:H41 H43:H44 I40:I41 I43:I44 J40:J41 J43:J44 H47:H48 I47:I48 J47:J48 H55:H56 H58:H59 H62:H63 I55:I56 I58:I59 I62:I63 J55:J56 J58:J59 J62:J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企業規模別シミュレーションシート</vt:lpstr>
      <vt:lpstr>【製造業】企業規模別シミュレーションシート</vt:lpstr>
      <vt:lpstr>業種別シミュレーションシート</vt:lpstr>
      <vt:lpstr>データマスタ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河原崎　亜矢</cp:lastModifiedBy>
  <dcterms:modified xsi:type="dcterms:W3CDTF">2023-07-04T23:33:27Z</dcterms:modified>
</cp:coreProperties>
</file>